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120" windowHeight="12120" activeTab="0"/>
  </bookViews>
  <sheets>
    <sheet name="Eiffel_Tower_measurements.xls" sheetId="1" r:id="rId1"/>
  </sheets>
  <definedNames>
    <definedName name="_xlnm.Print_Area" localSheetId="0">'Eiffel_Tower_measurements.xls'!$A$1:$BD$37</definedName>
    <definedName name="pi">'Eiffel_Tower_measurements.xls'!$BF$35</definedName>
  </definedNames>
  <calcPr fullCalcOnLoad="1"/>
</workbook>
</file>

<file path=xl/sharedStrings.xml><?xml version="1.0" encoding="utf-8"?>
<sst xmlns="http://schemas.openxmlformats.org/spreadsheetml/2006/main" count="638" uniqueCount="39">
  <si>
    <t xml:space="preserve">     Rabattement</t>
  </si>
  <si>
    <t>Altitude</t>
  </si>
  <si>
    <t>vertical</t>
  </si>
  <si>
    <t>Totale</t>
  </si>
  <si>
    <t xml:space="preserve">   vertical (extérieur)</t>
  </si>
  <si>
    <t xml:space="preserve">   vertical (intérieur)</t>
  </si>
  <si>
    <t>°</t>
  </si>
  <si>
    <t>'</t>
  </si>
  <si>
    <t>"</t>
  </si>
  <si>
    <t>Mesures de l'échelle:</t>
  </si>
  <si>
    <t>Longueur des 4 1ers panneaux</t>
  </si>
  <si>
    <t>D'où longuer 1 panneau</t>
  </si>
  <si>
    <t>Longueur réelle</t>
  </si>
  <si>
    <t>Largeur pied 1er étage</t>
  </si>
  <si>
    <t>Largeur réelle</t>
  </si>
  <si>
    <t>Hauteur panneaux 15-22</t>
  </si>
  <si>
    <t>hauteur réelle</t>
  </si>
  <si>
    <t>Cylindre</t>
  </si>
  <si>
    <t>Dôme</t>
  </si>
  <si>
    <t>Tourelle</t>
  </si>
  <si>
    <t>Tour Eiffel: angles, and heights</t>
  </si>
  <si>
    <t>Tour Eiffel: angles, and widths</t>
  </si>
  <si>
    <t>Numbers in Bold have been read on Gustave Eiffel's documents. Other numbers have been calculated by me.</t>
  </si>
  <si>
    <t xml:space="preserve">   Numbers in Bold have been read on Gustave Eiffel's documents. Other numbers have been calculated by me.</t>
  </si>
  <si>
    <t xml:space="preserve">        Angles from the horizontal plan</t>
  </si>
  <si>
    <t xml:space="preserve">      Heights in meters</t>
  </si>
  <si>
    <t>Pannel</t>
  </si>
  <si>
    <t>Number</t>
  </si>
  <si>
    <t>slope)</t>
  </si>
  <si>
    <t xml:space="preserve">   Elévation (steepest</t>
  </si>
  <si>
    <t xml:space="preserve">  Diagonal (flatest</t>
  </si>
  <si>
    <t>Length</t>
  </si>
  <si>
    <t>Height</t>
  </si>
  <si>
    <t>Vertical</t>
  </si>
  <si>
    <t>Width</t>
  </si>
  <si>
    <t>half gap</t>
  </si>
  <si>
    <t>Gap</t>
  </si>
  <si>
    <t xml:space="preserve">   Widths in meters</t>
  </si>
  <si>
    <t>Total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</si>
</sst>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000"/>
    <numFmt numFmtId="173" formatCode="0.000"/>
    <numFmt numFmtId="174" formatCode="0.0000"/>
    <numFmt numFmtId="175" formatCode="0.00000"/>
    <numFmt numFmtId="176" formatCode="0.00000000000000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20"/>
      <name val="Tms Rmn"/>
      <family val="0"/>
    </font>
    <font>
      <sz val="14"/>
      <name val="Tms Rmn"/>
      <family val="0"/>
    </font>
    <font>
      <b/>
      <sz val="14"/>
      <name val="Tms Rmn"/>
      <family val="0"/>
    </font>
    <font>
      <b/>
      <sz val="10"/>
      <name val="Tms Rmn"/>
      <family val="0"/>
    </font>
    <font>
      <b/>
      <i/>
      <sz val="10"/>
      <name val="Tms Rmn"/>
      <family val="0"/>
    </font>
    <font>
      <sz val="12"/>
      <name val="Greek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2" fontId="9" fillId="0" borderId="13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3" xfId="0" applyNumberFormat="1" applyFont="1" applyBorder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4" fillId="0" borderId="13" xfId="0" applyNumberFormat="1" applyFont="1" applyBorder="1" applyAlignment="1" quotePrefix="1">
      <alignment/>
    </xf>
    <xf numFmtId="2" fontId="4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4" fillId="0" borderId="2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9" fillId="0" borderId="2" xfId="0" applyNumberFormat="1" applyFont="1" applyBorder="1" applyAlignment="1" quotePrefix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</xdr:row>
      <xdr:rowOff>152400</xdr:rowOff>
    </xdr:from>
    <xdr:to>
      <xdr:col>25</xdr:col>
      <xdr:colOff>285750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66775"/>
          <a:ext cx="5715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</xdr:row>
      <xdr:rowOff>152400</xdr:rowOff>
    </xdr:from>
    <xdr:to>
      <xdr:col>29</xdr:col>
      <xdr:colOff>123825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866775"/>
          <a:ext cx="5981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3</xdr:row>
      <xdr:rowOff>123825</xdr:rowOff>
    </xdr:from>
    <xdr:to>
      <xdr:col>34</xdr:col>
      <xdr:colOff>104775</xdr:colOff>
      <xdr:row>6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838200"/>
          <a:ext cx="5991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0"/>
  <sheetViews>
    <sheetView tabSelected="1" workbookViewId="0" topLeftCell="A1">
      <selection activeCell="Z19" sqref="Z19"/>
    </sheetView>
  </sheetViews>
  <sheetFormatPr defaultColWidth="9.00390625" defaultRowHeight="12.75"/>
  <cols>
    <col min="1" max="1" width="5.875" style="0" customWidth="1"/>
    <col min="2" max="2" width="5.00390625" style="0" customWidth="1"/>
    <col min="3" max="4" width="5.625" style="0" customWidth="1"/>
    <col min="5" max="5" width="3.125" style="0" customWidth="1"/>
    <col min="6" max="6" width="7.25390625" style="0" customWidth="1"/>
    <col min="7" max="7" width="1.37890625" style="0" customWidth="1"/>
    <col min="8" max="8" width="3.125" style="0" customWidth="1"/>
    <col min="9" max="9" width="1.25" style="0" customWidth="1"/>
    <col min="10" max="10" width="3.00390625" style="0" customWidth="1"/>
    <col min="11" max="11" width="1.37890625" style="0" customWidth="1"/>
    <col min="12" max="12" width="3.00390625" style="0" customWidth="1"/>
    <col min="13" max="13" width="1.37890625" style="0" customWidth="1"/>
    <col min="14" max="14" width="3.125" style="0" customWidth="1"/>
    <col min="15" max="15" width="1.25" style="0" customWidth="1"/>
    <col min="16" max="16" width="3.00390625" style="0" customWidth="1"/>
    <col min="17" max="17" width="1.25" style="0" customWidth="1"/>
    <col min="18" max="18" width="3.00390625" style="0" customWidth="1"/>
    <col min="19" max="19" width="1.75390625" style="0" customWidth="1"/>
    <col min="20" max="20" width="6.125" style="0" customWidth="1"/>
    <col min="21" max="21" width="7.375" style="0" customWidth="1"/>
    <col min="22" max="22" width="6.375" style="0" customWidth="1"/>
    <col min="23" max="23" width="5.625" style="0" customWidth="1"/>
    <col min="24" max="25" width="5.875" style="0" customWidth="1"/>
    <col min="26" max="26" width="12.375" style="0" customWidth="1"/>
    <col min="27" max="27" width="5.875" style="0" customWidth="1"/>
    <col min="28" max="28" width="3.00390625" style="0" customWidth="1"/>
    <col min="29" max="29" width="1.625" style="0" customWidth="1"/>
    <col min="30" max="30" width="3.125" style="0" customWidth="1"/>
    <col min="31" max="31" width="1.37890625" style="0" customWidth="1"/>
    <col min="32" max="32" width="3.00390625" style="0" customWidth="1"/>
    <col min="33" max="33" width="1.75390625" style="0" customWidth="1"/>
    <col min="34" max="34" width="4.00390625" style="0" customWidth="1"/>
    <col min="35" max="35" width="1.625" style="0" customWidth="1"/>
    <col min="36" max="36" width="3.00390625" style="0" customWidth="1"/>
    <col min="37" max="37" width="1.37890625" style="0" customWidth="1"/>
    <col min="38" max="38" width="3.125" style="0" customWidth="1"/>
    <col min="39" max="39" width="1.75390625" style="0" customWidth="1"/>
    <col min="40" max="40" width="2.25390625" style="0" customWidth="1"/>
    <col min="41" max="41" width="1.37890625" style="0" customWidth="1"/>
    <col min="42" max="42" width="2.375" style="0" customWidth="1"/>
    <col min="43" max="43" width="1.25" style="0" customWidth="1"/>
    <col min="44" max="44" width="2.375" style="0" customWidth="1"/>
    <col min="45" max="45" width="1.625" style="0" customWidth="1"/>
    <col min="46" max="46" width="3.00390625" style="0" customWidth="1"/>
    <col min="47" max="47" width="1.625" style="0" customWidth="1"/>
    <col min="48" max="48" width="3.00390625" style="0" customWidth="1"/>
    <col min="49" max="49" width="1.37890625" style="0" customWidth="1"/>
    <col min="50" max="50" width="3.125" style="0" customWidth="1"/>
    <col min="51" max="51" width="1.75390625" style="0" customWidth="1"/>
    <col min="52" max="52" width="7.00390625" style="0" customWidth="1"/>
    <col min="53" max="53" width="6.375" style="0" customWidth="1"/>
    <col min="54" max="54" width="6.75390625" style="0" customWidth="1"/>
    <col min="55" max="55" width="7.875" style="0" customWidth="1"/>
    <col min="56" max="56" width="5.875" style="0" customWidth="1"/>
    <col min="57" max="59" width="3.00390625" style="0" customWidth="1"/>
    <col min="60" max="60" width="10.625" style="0" customWidth="1"/>
    <col min="61" max="16384" width="12.375" style="0" customWidth="1"/>
  </cols>
  <sheetData>
    <row r="1" spans="1:107" ht="25.5">
      <c r="A1" s="5"/>
      <c r="B1" s="6" t="s">
        <v>20</v>
      </c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7"/>
      <c r="V1" s="8"/>
      <c r="W1" s="7"/>
      <c r="X1" s="7"/>
      <c r="Y1" s="5"/>
      <c r="Z1" s="5"/>
      <c r="AA1" s="5"/>
      <c r="AB1" s="6" t="s">
        <v>21</v>
      </c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7"/>
      <c r="BB1" s="8"/>
      <c r="BC1" s="7"/>
      <c r="BD1" s="7"/>
      <c r="BE1" s="5"/>
      <c r="BF1" s="5"/>
      <c r="BG1" s="5"/>
      <c r="BH1" s="5"/>
      <c r="DA1" s="25">
        <v>1</v>
      </c>
      <c r="DB1" s="5"/>
      <c r="DC1" s="5">
        <v>15</v>
      </c>
    </row>
    <row r="2" spans="1:107" ht="12.75">
      <c r="A2" s="5"/>
      <c r="B2" s="3" t="s">
        <v>22</v>
      </c>
      <c r="C2" s="12"/>
      <c r="D2" s="3"/>
      <c r="E2" s="12"/>
      <c r="F2" s="12"/>
      <c r="G2" s="1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9"/>
      <c r="X2" s="9"/>
      <c r="Y2" s="5"/>
      <c r="Z2" s="5"/>
      <c r="AA2" s="5"/>
      <c r="AB2" s="5"/>
      <c r="AC2" s="22"/>
      <c r="AD2" s="3" t="s">
        <v>23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9"/>
      <c r="BD2" s="20"/>
      <c r="BE2" s="5"/>
      <c r="BF2" s="5"/>
      <c r="BG2" s="5"/>
      <c r="BH2" s="5"/>
      <c r="DA2" s="25">
        <v>2</v>
      </c>
      <c r="DB2" s="5"/>
      <c r="DC2" s="5">
        <v>15</v>
      </c>
    </row>
    <row r="3" spans="1:107" ht="18">
      <c r="A3" s="5"/>
      <c r="B3" s="10" t="s">
        <v>24</v>
      </c>
      <c r="C3" s="11"/>
      <c r="D3" s="11"/>
      <c r="E3" s="11"/>
      <c r="F3" s="12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5" t="s">
        <v>25</v>
      </c>
      <c r="U3" s="14"/>
      <c r="V3" s="4"/>
      <c r="W3" s="4"/>
      <c r="X3" s="13"/>
      <c r="Y3" s="5"/>
      <c r="Z3" s="5"/>
      <c r="AA3" s="5"/>
      <c r="AB3" s="10" t="s">
        <v>24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15" t="s">
        <v>37</v>
      </c>
      <c r="BA3" s="14"/>
      <c r="BB3" s="4"/>
      <c r="BC3" s="4"/>
      <c r="BD3" s="13"/>
      <c r="BE3" s="5"/>
      <c r="BF3" s="5"/>
      <c r="BG3" s="5"/>
      <c r="BH3" s="5"/>
      <c r="DA3" s="25">
        <v>3</v>
      </c>
      <c r="DB3" s="5"/>
      <c r="DC3" s="5">
        <v>15</v>
      </c>
    </row>
    <row r="4" spans="1:107" ht="12.75" customHeight="1">
      <c r="A4" s="16" t="s">
        <v>26</v>
      </c>
      <c r="B4" s="17" t="s">
        <v>0</v>
      </c>
      <c r="C4" s="17"/>
      <c r="D4" s="12"/>
      <c r="E4" s="12"/>
      <c r="F4" s="12"/>
      <c r="G4" s="13"/>
      <c r="H4" s="12" t="s">
        <v>30</v>
      </c>
      <c r="I4" s="12"/>
      <c r="J4" s="12"/>
      <c r="K4" s="12"/>
      <c r="L4" s="12"/>
      <c r="M4" s="13"/>
      <c r="N4" s="12" t="s">
        <v>29</v>
      </c>
      <c r="O4" s="12"/>
      <c r="P4" s="12"/>
      <c r="Q4" s="12"/>
      <c r="R4" s="12"/>
      <c r="S4" s="13"/>
      <c r="T4" s="31" t="s">
        <v>26</v>
      </c>
      <c r="U4" s="32" t="s">
        <v>26</v>
      </c>
      <c r="V4" s="33" t="s">
        <v>33</v>
      </c>
      <c r="W4" s="34" t="s">
        <v>3</v>
      </c>
      <c r="X4" s="34" t="s">
        <v>1</v>
      </c>
      <c r="Y4" s="34" t="s">
        <v>26</v>
      </c>
      <c r="Z4" s="32"/>
      <c r="AA4" s="16" t="s">
        <v>26</v>
      </c>
      <c r="AB4" s="17" t="s">
        <v>0</v>
      </c>
      <c r="AC4" s="17"/>
      <c r="AD4" s="12"/>
      <c r="AE4" s="12"/>
      <c r="AF4" s="12"/>
      <c r="AG4" s="13"/>
      <c r="AH4" s="17" t="s">
        <v>0</v>
      </c>
      <c r="AI4" s="12"/>
      <c r="AJ4" s="12"/>
      <c r="AK4" s="12"/>
      <c r="AL4" s="12"/>
      <c r="AM4" s="13"/>
      <c r="AN4" s="12" t="s">
        <v>30</v>
      </c>
      <c r="AO4" s="12"/>
      <c r="AP4" s="12"/>
      <c r="AQ4" s="12"/>
      <c r="AR4" s="12"/>
      <c r="AS4" s="13"/>
      <c r="AT4" s="12" t="s">
        <v>29</v>
      </c>
      <c r="AU4" s="12"/>
      <c r="AV4" s="12"/>
      <c r="AW4" s="12"/>
      <c r="AX4" s="12"/>
      <c r="AY4" s="13"/>
      <c r="AZ4" s="18" t="s">
        <v>26</v>
      </c>
      <c r="BA4" s="18" t="s">
        <v>35</v>
      </c>
      <c r="BB4" s="18" t="s">
        <v>36</v>
      </c>
      <c r="BC4" s="18" t="s">
        <v>38</v>
      </c>
      <c r="BD4" s="16" t="s">
        <v>26</v>
      </c>
      <c r="BE4" s="5"/>
      <c r="BF4" s="5"/>
      <c r="BG4" s="5"/>
      <c r="BH4" s="5"/>
      <c r="DA4" s="25">
        <v>4</v>
      </c>
      <c r="DB4" s="5"/>
      <c r="DC4" s="5">
        <v>15</v>
      </c>
    </row>
    <row r="5" spans="1:107" ht="12.75" customHeight="1">
      <c r="A5" s="19" t="s">
        <v>27</v>
      </c>
      <c r="B5" s="20"/>
      <c r="C5" s="20" t="s">
        <v>2</v>
      </c>
      <c r="D5" s="20"/>
      <c r="E5" s="5"/>
      <c r="F5" s="51"/>
      <c r="G5" s="18"/>
      <c r="H5" s="21" t="s">
        <v>28</v>
      </c>
      <c r="I5" s="20"/>
      <c r="J5" s="5"/>
      <c r="K5" s="22"/>
      <c r="L5" s="51"/>
      <c r="M5" s="18"/>
      <c r="N5" s="21" t="s">
        <v>28</v>
      </c>
      <c r="O5" s="20"/>
      <c r="P5" s="5"/>
      <c r="Q5" s="22"/>
      <c r="R5" s="51"/>
      <c r="S5" s="18"/>
      <c r="T5" s="35" t="s">
        <v>31</v>
      </c>
      <c r="U5" s="32" t="s">
        <v>32</v>
      </c>
      <c r="V5" s="33" t="s">
        <v>32</v>
      </c>
      <c r="W5" s="36" t="s">
        <v>32</v>
      </c>
      <c r="X5" s="36">
        <v>36</v>
      </c>
      <c r="Y5" s="35" t="s">
        <v>27</v>
      </c>
      <c r="Z5" s="32"/>
      <c r="AA5" s="23" t="s">
        <v>27</v>
      </c>
      <c r="AB5" s="20" t="s">
        <v>4</v>
      </c>
      <c r="AC5" s="20"/>
      <c r="AD5" s="20"/>
      <c r="AE5" s="5"/>
      <c r="AF5" s="5"/>
      <c r="AG5" s="18"/>
      <c r="AH5" s="20" t="s">
        <v>5</v>
      </c>
      <c r="AI5" s="22"/>
      <c r="AJ5" s="22"/>
      <c r="AK5" s="22"/>
      <c r="AL5" s="22"/>
      <c r="AM5" s="18"/>
      <c r="AN5" s="21" t="s">
        <v>28</v>
      </c>
      <c r="AO5" s="20"/>
      <c r="AP5" s="5"/>
      <c r="AQ5" s="22"/>
      <c r="AR5" s="5"/>
      <c r="AS5" s="18"/>
      <c r="AT5" s="21" t="s">
        <v>28</v>
      </c>
      <c r="AU5" s="20"/>
      <c r="AV5" s="5"/>
      <c r="AW5" s="22"/>
      <c r="AX5" s="5"/>
      <c r="AY5" s="18"/>
      <c r="AZ5" s="23" t="s">
        <v>34</v>
      </c>
      <c r="BA5" s="18" t="s">
        <v>34</v>
      </c>
      <c r="BB5" s="18" t="s">
        <v>34</v>
      </c>
      <c r="BC5" s="24" t="s">
        <v>34</v>
      </c>
      <c r="BD5" s="23" t="s">
        <v>27</v>
      </c>
      <c r="BE5" s="5"/>
      <c r="BF5" s="5"/>
      <c r="BG5" s="5"/>
      <c r="BH5" s="5"/>
      <c r="DA5" s="25">
        <v>5</v>
      </c>
      <c r="DB5" s="5"/>
      <c r="DC5" s="5">
        <v>15</v>
      </c>
    </row>
    <row r="6" spans="1:107" ht="12.75" customHeight="1">
      <c r="A6" s="25">
        <v>1</v>
      </c>
      <c r="B6" s="38">
        <v>65</v>
      </c>
      <c r="C6" s="38" t="s">
        <v>6</v>
      </c>
      <c r="D6" s="38">
        <v>48</v>
      </c>
      <c r="E6" s="38" t="s">
        <v>7</v>
      </c>
      <c r="F6" s="38">
        <v>48</v>
      </c>
      <c r="G6" s="39" t="s">
        <v>8</v>
      </c>
      <c r="H6" s="50">
        <f aca="true" t="shared" si="0" ref="H6:H33">INT(ACOS(SQRT(2)*COS((B6+D6/60+F6/3600)*PI()/180))*180/PI())</f>
        <v>54</v>
      </c>
      <c r="I6" s="26" t="s">
        <v>6</v>
      </c>
      <c r="J6" s="50">
        <f aca="true" t="shared" si="1" ref="J6:J33">INT((ACOS(SQRT(2)*COS((B6+D6/60+F6/3600)*PI()/180))*180/PI()-H6)*60)</f>
        <v>35</v>
      </c>
      <c r="K6" s="26" t="s">
        <v>7</v>
      </c>
      <c r="L6" s="50">
        <f aca="true" t="shared" si="2" ref="L6:L33">INT((ACOS(SQRT(2)*COS((B6+D6/60+F6/3600)*PI()/180))*180/PI()-H6-J6/60)*3600)</f>
        <v>25</v>
      </c>
      <c r="M6" s="27" t="s">
        <v>8</v>
      </c>
      <c r="N6" s="50">
        <f aca="true" t="shared" si="3" ref="N6:N37">INT(ATAN(SQRT(2)*TAN((H6+J6/60+L6/3600)*PI()/180))*180/PI())</f>
        <v>63</v>
      </c>
      <c r="O6" s="26" t="s">
        <v>6</v>
      </c>
      <c r="P6" s="50">
        <f aca="true" t="shared" si="4" ref="P6:P37">INT((ATAN(SQRT(2)*TAN((H6+J6/60+L6/3600)*PI()/180))*180/PI()-N6)*60)</f>
        <v>18</v>
      </c>
      <c r="Q6" s="26" t="s">
        <v>7</v>
      </c>
      <c r="R6" s="50">
        <f aca="true" t="shared" si="5" ref="R6:R37">INT((ATAN(SQRT(2)*TAN((H6+J6/60+L6/3600)*PI()/180))*180/PI()-N6-P6/60)*3600)</f>
        <v>41</v>
      </c>
      <c r="S6" s="27" t="s">
        <v>8</v>
      </c>
      <c r="T6" s="25"/>
      <c r="U6" s="4"/>
      <c r="V6" s="25">
        <v>15.005</v>
      </c>
      <c r="W6" s="30">
        <f>V6</f>
        <v>15.005</v>
      </c>
      <c r="X6" s="30">
        <f aca="true" t="shared" si="6" ref="X6:X37">$X$5+W6</f>
        <v>51.005</v>
      </c>
      <c r="Y6" s="25">
        <f aca="true" t="shared" si="7" ref="Y6:Y37">A6</f>
        <v>1</v>
      </c>
      <c r="Z6" s="5"/>
      <c r="AA6" s="25">
        <v>1</v>
      </c>
      <c r="AB6" s="38">
        <f aca="true" t="shared" si="8" ref="AB6:AB31">+B6</f>
        <v>65</v>
      </c>
      <c r="AC6" s="38" t="str">
        <f aca="true" t="shared" si="9" ref="AC6:AC31">+C6</f>
        <v>°</v>
      </c>
      <c r="AD6" s="38">
        <f aca="true" t="shared" si="10" ref="AD6:AD31">+D6</f>
        <v>48</v>
      </c>
      <c r="AE6" s="38" t="str">
        <f aca="true" t="shared" si="11" ref="AE6:AE31">+E6</f>
        <v>'</v>
      </c>
      <c r="AF6" s="38">
        <f aca="true" t="shared" si="12" ref="AF6:AF31">+F6</f>
        <v>48</v>
      </c>
      <c r="AG6" s="39" t="str">
        <f aca="true" t="shared" si="13" ref="AG6:AG31">+G6</f>
        <v>"</v>
      </c>
      <c r="AH6" s="4">
        <f>INT(180-$AB6-$AD6/60-$AF6/3600)</f>
        <v>114</v>
      </c>
      <c r="AI6" s="4" t="s">
        <v>6</v>
      </c>
      <c r="AJ6" s="4">
        <f>INT((180-$AB6-$AD6/60-$AF6/3600-AH6)*60)</f>
        <v>11</v>
      </c>
      <c r="AK6" s="4" t="s">
        <v>7</v>
      </c>
      <c r="AL6" s="4">
        <f>INT((180-$AB6-$AD6/60-$AF6/3600-AH6-AJ6/60)*3600)</f>
        <v>12</v>
      </c>
      <c r="AM6" s="9" t="s">
        <v>8</v>
      </c>
      <c r="AN6" s="26">
        <f aca="true" t="shared" si="14" ref="AN6:AN37">INT(ASIN((1-2*(COS((AB6+AD6/60+AF6/3600)*PI()/180)^2))^0.5)*180/PI())</f>
        <v>54</v>
      </c>
      <c r="AO6" s="26" t="s">
        <v>6</v>
      </c>
      <c r="AP6" s="26">
        <f aca="true" t="shared" si="15" ref="AP6:AP37">INT((ASIN((1-2*(COS((AB6+AD6/60+AF6/3600)*PI()/180)^2))^0.5)*180/PI()-AN6)*60)</f>
        <v>35</v>
      </c>
      <c r="AQ6" s="26" t="s">
        <v>7</v>
      </c>
      <c r="AR6" s="26">
        <f aca="true" t="shared" si="16" ref="AR6:AR37">INT((ASIN((1-2*(COS((AB6+AD6/60+AF6/3600)*PI()/180)^2))^0.5)*180/PI()-AN6-AP6/60)*3600)</f>
        <v>25</v>
      </c>
      <c r="AS6" s="27" t="s">
        <v>8</v>
      </c>
      <c r="AT6" s="26">
        <f aca="true" t="shared" si="17" ref="AT6:AT37">INT(ATAN(((1-2*(COS((AB6+AD6/60+AF6/3600)*PI()/180)^2))^0.5)/COS((AB6+AD6/60+AF6/3600)*PI()/180))*180/PI())</f>
        <v>63</v>
      </c>
      <c r="AU6" s="26" t="s">
        <v>6</v>
      </c>
      <c r="AV6" s="26">
        <f aca="true" t="shared" si="18" ref="AV6:AV33">INT((ATAN(((1-2*(COS((AB6+AD6/60+AF6/3600)*PI()/180)^2))^0.5)/COS((AB6+AD6/60+AF6/3600)*PI()/180))*180/PI()-AT6)*60)</f>
        <v>18</v>
      </c>
      <c r="AW6" s="26" t="s">
        <v>7</v>
      </c>
      <c r="AX6" s="26">
        <f aca="true" t="shared" si="19" ref="AX6:AX33">INT((ATAN(((1-2*(COS((AB6+AD6/60+AF6/3600)*PI()/180)^2))^0.5)/COS((AB6+AD6/60+AF6/3600)*PI()/180))*180/PI()-AT6-AV6/60)*3600)</f>
        <v>41</v>
      </c>
      <c r="AY6" s="27" t="s">
        <v>8</v>
      </c>
      <c r="AZ6" s="40">
        <v>15</v>
      </c>
      <c r="BA6" s="46">
        <f>+BB6/2</f>
        <v>35.71394894585585</v>
      </c>
      <c r="BB6" s="30">
        <f>+BC6-AZ6*2</f>
        <v>71.4278978917117</v>
      </c>
      <c r="BC6" s="30">
        <f>+BC7+U7*2*COS((AB7+AD7/60+AF7/3600)*PI()/180)/SIN((AB7+AD7/60+AF7/3600)*PI()/180)</f>
        <v>101.4278978917117</v>
      </c>
      <c r="BD6" s="25">
        <f aca="true" t="shared" si="20" ref="BD6:BD37">AA6</f>
        <v>1</v>
      </c>
      <c r="BE6" s="5"/>
      <c r="BF6" s="5"/>
      <c r="BG6" s="5"/>
      <c r="BH6" s="5"/>
      <c r="DA6" s="25">
        <v>6</v>
      </c>
      <c r="DB6" s="5"/>
      <c r="DC6" s="5">
        <v>14.1</v>
      </c>
    </row>
    <row r="7" spans="1:107" ht="12.75" customHeight="1">
      <c r="A7" s="25">
        <v>2</v>
      </c>
      <c r="B7" s="38">
        <v>65</v>
      </c>
      <c r="C7" s="38" t="s">
        <v>6</v>
      </c>
      <c r="D7" s="38">
        <v>48</v>
      </c>
      <c r="E7" s="38" t="s">
        <v>7</v>
      </c>
      <c r="F7" s="38">
        <v>48</v>
      </c>
      <c r="G7" s="39" t="s">
        <v>8</v>
      </c>
      <c r="H7" s="50">
        <f t="shared" si="0"/>
        <v>54</v>
      </c>
      <c r="I7" s="26" t="s">
        <v>6</v>
      </c>
      <c r="J7" s="50">
        <f t="shared" si="1"/>
        <v>35</v>
      </c>
      <c r="K7" s="26" t="s">
        <v>7</v>
      </c>
      <c r="L7" s="50">
        <f t="shared" si="2"/>
        <v>25</v>
      </c>
      <c r="M7" s="27" t="s">
        <v>8</v>
      </c>
      <c r="N7" s="50">
        <f t="shared" si="3"/>
        <v>63</v>
      </c>
      <c r="O7" s="26" t="s">
        <v>6</v>
      </c>
      <c r="P7" s="50">
        <f t="shared" si="4"/>
        <v>18</v>
      </c>
      <c r="Q7" s="26" t="s">
        <v>7</v>
      </c>
      <c r="R7" s="50">
        <f t="shared" si="5"/>
        <v>41</v>
      </c>
      <c r="S7" s="27" t="s">
        <v>8</v>
      </c>
      <c r="T7" s="37">
        <v>13.496384</v>
      </c>
      <c r="U7" s="38">
        <f>T7*SIN((B7+D7/60+F7/3600)*PI()/180)</f>
        <v>12.311610474895124</v>
      </c>
      <c r="V7" s="30">
        <f aca="true" t="shared" si="21" ref="V7:V37">U7*SIN((N7+P7/60+R7/3600)*PI()/180)</f>
        <v>10.999939909114062</v>
      </c>
      <c r="W7" s="30">
        <f aca="true" t="shared" si="22" ref="W7:W37">W6+V7</f>
        <v>26.004939909114064</v>
      </c>
      <c r="X7" s="30">
        <f t="shared" si="6"/>
        <v>62.004939909114064</v>
      </c>
      <c r="Y7" s="25">
        <f t="shared" si="7"/>
        <v>2</v>
      </c>
      <c r="Z7" s="5"/>
      <c r="AA7" s="25">
        <v>2</v>
      </c>
      <c r="AB7" s="38">
        <f t="shared" si="8"/>
        <v>65</v>
      </c>
      <c r="AC7" s="38" t="str">
        <f t="shared" si="9"/>
        <v>°</v>
      </c>
      <c r="AD7" s="38">
        <f t="shared" si="10"/>
        <v>48</v>
      </c>
      <c r="AE7" s="38" t="str">
        <f t="shared" si="11"/>
        <v>'</v>
      </c>
      <c r="AF7" s="38">
        <f t="shared" si="12"/>
        <v>48</v>
      </c>
      <c r="AG7" s="39" t="str">
        <f t="shared" si="13"/>
        <v>"</v>
      </c>
      <c r="AH7" s="4">
        <f>INT(180-$AB7-$AD7/60-$AF7/3600)</f>
        <v>114</v>
      </c>
      <c r="AI7" s="4" t="s">
        <v>6</v>
      </c>
      <c r="AJ7" s="4">
        <f>INT((180-$AB7-$AD7/60-$AF7/3600-AH7)*60)</f>
        <v>11</v>
      </c>
      <c r="AK7" s="4" t="s">
        <v>7</v>
      </c>
      <c r="AL7" s="4">
        <f>INT((180-$AB7-$AD7/60-$AF7/3600-AH7-AJ7/60)*3600)</f>
        <v>12</v>
      </c>
      <c r="AM7" s="9" t="s">
        <v>8</v>
      </c>
      <c r="AN7" s="26">
        <f t="shared" si="14"/>
        <v>54</v>
      </c>
      <c r="AO7" s="26" t="s">
        <v>6</v>
      </c>
      <c r="AP7" s="26">
        <f t="shared" si="15"/>
        <v>35</v>
      </c>
      <c r="AQ7" s="26" t="s">
        <v>7</v>
      </c>
      <c r="AR7" s="26">
        <f t="shared" si="16"/>
        <v>25</v>
      </c>
      <c r="AS7" s="27" t="s">
        <v>8</v>
      </c>
      <c r="AT7" s="26">
        <f t="shared" si="17"/>
        <v>63</v>
      </c>
      <c r="AU7" s="26" t="s">
        <v>6</v>
      </c>
      <c r="AV7" s="26">
        <f t="shared" si="18"/>
        <v>18</v>
      </c>
      <c r="AW7" s="26" t="s">
        <v>7</v>
      </c>
      <c r="AX7" s="26">
        <f t="shared" si="19"/>
        <v>41</v>
      </c>
      <c r="AY7" s="27" t="s">
        <v>8</v>
      </c>
      <c r="AZ7" s="40">
        <v>15</v>
      </c>
      <c r="BA7" s="46">
        <f>+BB7/2</f>
        <v>30.184335162786667</v>
      </c>
      <c r="BB7" s="30">
        <f>+BC7-AZ7*2</f>
        <v>60.36867032557333</v>
      </c>
      <c r="BC7" s="30">
        <f>+BC8+U8*2*COS((AB8+AD8/60+AF8/3600)*PI()/180)/SIN((AB8+AD8/60+AF8/3600)*PI()/180)</f>
        <v>90.36867032557333</v>
      </c>
      <c r="BD7" s="25">
        <f t="shared" si="20"/>
        <v>2</v>
      </c>
      <c r="BE7" s="5"/>
      <c r="BF7" s="5"/>
      <c r="BG7" s="5"/>
      <c r="BH7" s="5"/>
      <c r="DA7" s="25">
        <v>7</v>
      </c>
      <c r="DB7" s="5"/>
      <c r="DC7" s="5"/>
    </row>
    <row r="8" spans="1:107" ht="12.75" customHeight="1">
      <c r="A8" s="25">
        <v>3</v>
      </c>
      <c r="B8" s="38">
        <v>65</v>
      </c>
      <c r="C8" s="38" t="s">
        <v>6</v>
      </c>
      <c r="D8" s="38">
        <v>48</v>
      </c>
      <c r="E8" s="38" t="s">
        <v>7</v>
      </c>
      <c r="F8" s="38">
        <v>48</v>
      </c>
      <c r="G8" s="39" t="s">
        <v>8</v>
      </c>
      <c r="H8" s="50">
        <f t="shared" si="0"/>
        <v>54</v>
      </c>
      <c r="I8" s="26" t="s">
        <v>6</v>
      </c>
      <c r="J8" s="50">
        <f t="shared" si="1"/>
        <v>35</v>
      </c>
      <c r="K8" s="26" t="s">
        <v>7</v>
      </c>
      <c r="L8" s="50">
        <f t="shared" si="2"/>
        <v>25</v>
      </c>
      <c r="M8" s="27" t="s">
        <v>8</v>
      </c>
      <c r="N8" s="50">
        <f t="shared" si="3"/>
        <v>63</v>
      </c>
      <c r="O8" s="26" t="s">
        <v>6</v>
      </c>
      <c r="P8" s="50">
        <f t="shared" si="4"/>
        <v>18</v>
      </c>
      <c r="Q8" s="26" t="s">
        <v>7</v>
      </c>
      <c r="R8" s="50">
        <f t="shared" si="5"/>
        <v>41</v>
      </c>
      <c r="S8" s="27" t="s">
        <v>8</v>
      </c>
      <c r="T8" s="37">
        <v>13.496384</v>
      </c>
      <c r="U8" s="38">
        <f>T8*SIN((B8+D8/60+F8/3600)*PI()/180)</f>
        <v>12.311610474895124</v>
      </c>
      <c r="V8" s="30">
        <f t="shared" si="21"/>
        <v>10.999939909114062</v>
      </c>
      <c r="W8" s="30">
        <f t="shared" si="22"/>
        <v>37.004879818228126</v>
      </c>
      <c r="X8" s="30">
        <f t="shared" si="6"/>
        <v>73.00487981822812</v>
      </c>
      <c r="Y8" s="25">
        <f t="shared" si="7"/>
        <v>3</v>
      </c>
      <c r="Z8" s="5"/>
      <c r="AA8" s="25">
        <v>3</v>
      </c>
      <c r="AB8" s="38">
        <f t="shared" si="8"/>
        <v>65</v>
      </c>
      <c r="AC8" s="38" t="str">
        <f t="shared" si="9"/>
        <v>°</v>
      </c>
      <c r="AD8" s="38">
        <f t="shared" si="10"/>
        <v>48</v>
      </c>
      <c r="AE8" s="38" t="str">
        <f t="shared" si="11"/>
        <v>'</v>
      </c>
      <c r="AF8" s="38">
        <f t="shared" si="12"/>
        <v>48</v>
      </c>
      <c r="AG8" s="39" t="str">
        <f t="shared" si="13"/>
        <v>"</v>
      </c>
      <c r="AH8" s="4">
        <f>INT(180-$AB8-$AD8/60-$AF8/3600)</f>
        <v>114</v>
      </c>
      <c r="AI8" s="4" t="s">
        <v>6</v>
      </c>
      <c r="AJ8" s="4">
        <f>INT((180-$AB8-$AD8/60-$AF8/3600-AH8)*60)</f>
        <v>11</v>
      </c>
      <c r="AK8" s="4" t="s">
        <v>7</v>
      </c>
      <c r="AL8" s="4">
        <f>INT((180-$AB8-$AD8/60-$AF8/3600-AH8-AJ8/60)*3600)</f>
        <v>12</v>
      </c>
      <c r="AM8" s="9" t="s">
        <v>8</v>
      </c>
      <c r="AN8" s="26">
        <f t="shared" si="14"/>
        <v>54</v>
      </c>
      <c r="AO8" s="26" t="s">
        <v>6</v>
      </c>
      <c r="AP8" s="26">
        <f t="shared" si="15"/>
        <v>35</v>
      </c>
      <c r="AQ8" s="26" t="s">
        <v>7</v>
      </c>
      <c r="AR8" s="26">
        <f t="shared" si="16"/>
        <v>25</v>
      </c>
      <c r="AS8" s="27" t="s">
        <v>8</v>
      </c>
      <c r="AT8" s="26">
        <f t="shared" si="17"/>
        <v>63</v>
      </c>
      <c r="AU8" s="26" t="s">
        <v>6</v>
      </c>
      <c r="AV8" s="26">
        <f t="shared" si="18"/>
        <v>18</v>
      </c>
      <c r="AW8" s="26" t="s">
        <v>7</v>
      </c>
      <c r="AX8" s="26">
        <f t="shared" si="19"/>
        <v>41</v>
      </c>
      <c r="AY8" s="27" t="s">
        <v>8</v>
      </c>
      <c r="AZ8" s="40">
        <v>15</v>
      </c>
      <c r="BA8" s="46">
        <f>+BB8/2</f>
        <v>24.654721379717486</v>
      </c>
      <c r="BB8" s="30">
        <f>+BC8-AZ8*2</f>
        <v>49.30944275943497</v>
      </c>
      <c r="BC8" s="30">
        <f>+BC9+U9*2*COS((AB9+AD9/60+AF9/3600)*PI()/180)/SIN((AB9+AD9/60+AF9/3600)*PI()/180)</f>
        <v>79.30944275943497</v>
      </c>
      <c r="BD8" s="25">
        <f t="shared" si="20"/>
        <v>3</v>
      </c>
      <c r="BE8" s="5"/>
      <c r="BF8" s="5"/>
      <c r="BG8" s="5"/>
      <c r="BH8" s="5"/>
      <c r="DA8" s="25">
        <v>8</v>
      </c>
      <c r="DB8" s="5"/>
      <c r="DC8" s="5">
        <v>12.2</v>
      </c>
    </row>
    <row r="9" spans="1:107" ht="12.75" customHeight="1">
      <c r="A9" s="25">
        <v>4</v>
      </c>
      <c r="B9" s="38">
        <v>65</v>
      </c>
      <c r="C9" s="38" t="s">
        <v>6</v>
      </c>
      <c r="D9" s="38">
        <v>48</v>
      </c>
      <c r="E9" s="38" t="s">
        <v>7</v>
      </c>
      <c r="F9" s="38">
        <v>48</v>
      </c>
      <c r="G9" s="39" t="s">
        <v>8</v>
      </c>
      <c r="H9" s="50">
        <f t="shared" si="0"/>
        <v>54</v>
      </c>
      <c r="I9" s="26" t="s">
        <v>6</v>
      </c>
      <c r="J9" s="50">
        <f t="shared" si="1"/>
        <v>35</v>
      </c>
      <c r="K9" s="26" t="s">
        <v>7</v>
      </c>
      <c r="L9" s="50">
        <f t="shared" si="2"/>
        <v>25</v>
      </c>
      <c r="M9" s="27" t="s">
        <v>8</v>
      </c>
      <c r="N9" s="50">
        <f t="shared" si="3"/>
        <v>63</v>
      </c>
      <c r="O9" s="26" t="s">
        <v>6</v>
      </c>
      <c r="P9" s="50">
        <f t="shared" si="4"/>
        <v>18</v>
      </c>
      <c r="Q9" s="26" t="s">
        <v>7</v>
      </c>
      <c r="R9" s="50">
        <f t="shared" si="5"/>
        <v>41</v>
      </c>
      <c r="S9" s="27" t="s">
        <v>8</v>
      </c>
      <c r="T9" s="37">
        <v>13.496384</v>
      </c>
      <c r="U9" s="38">
        <f>T9*SIN((B9+D9/60+F9/3600)*PI()/180)</f>
        <v>12.311610474895124</v>
      </c>
      <c r="V9" s="30">
        <f t="shared" si="21"/>
        <v>10.999939909114062</v>
      </c>
      <c r="W9" s="30">
        <f t="shared" si="22"/>
        <v>48.00481972734219</v>
      </c>
      <c r="X9" s="30">
        <f t="shared" si="6"/>
        <v>84.00481972734218</v>
      </c>
      <c r="Y9" s="25">
        <f t="shared" si="7"/>
        <v>4</v>
      </c>
      <c r="Z9" s="5"/>
      <c r="AA9" s="25">
        <v>4</v>
      </c>
      <c r="AB9" s="38">
        <f t="shared" si="8"/>
        <v>65</v>
      </c>
      <c r="AC9" s="38" t="str">
        <f t="shared" si="9"/>
        <v>°</v>
      </c>
      <c r="AD9" s="38">
        <f t="shared" si="10"/>
        <v>48</v>
      </c>
      <c r="AE9" s="38" t="str">
        <f t="shared" si="11"/>
        <v>'</v>
      </c>
      <c r="AF9" s="38">
        <f t="shared" si="12"/>
        <v>48</v>
      </c>
      <c r="AG9" s="39" t="str">
        <f t="shared" si="13"/>
        <v>"</v>
      </c>
      <c r="AH9" s="4">
        <f>INT(180-$AB9-$AD9/60-$AF9/3600)</f>
        <v>114</v>
      </c>
      <c r="AI9" s="4" t="s">
        <v>6</v>
      </c>
      <c r="AJ9" s="4">
        <f>INT((180-$AB9-$AD9/60-$AF9/3600-AH9)*60)</f>
        <v>11</v>
      </c>
      <c r="AK9" s="4" t="s">
        <v>7</v>
      </c>
      <c r="AL9" s="4">
        <f>INT((180-$AB9-$AD9/60-$AF9/3600-AH9-AJ9/60)*3600)</f>
        <v>12</v>
      </c>
      <c r="AM9" s="9" t="s">
        <v>8</v>
      </c>
      <c r="AN9" s="26">
        <f t="shared" si="14"/>
        <v>54</v>
      </c>
      <c r="AO9" s="26" t="s">
        <v>6</v>
      </c>
      <c r="AP9" s="26">
        <f t="shared" si="15"/>
        <v>35</v>
      </c>
      <c r="AQ9" s="26" t="s">
        <v>7</v>
      </c>
      <c r="AR9" s="26">
        <f t="shared" si="16"/>
        <v>25</v>
      </c>
      <c r="AS9" s="27" t="s">
        <v>8</v>
      </c>
      <c r="AT9" s="26">
        <f t="shared" si="17"/>
        <v>63</v>
      </c>
      <c r="AU9" s="26" t="s">
        <v>6</v>
      </c>
      <c r="AV9" s="26">
        <f t="shared" si="18"/>
        <v>18</v>
      </c>
      <c r="AW9" s="26" t="s">
        <v>7</v>
      </c>
      <c r="AX9" s="26">
        <f t="shared" si="19"/>
        <v>41</v>
      </c>
      <c r="AY9" s="27" t="s">
        <v>8</v>
      </c>
      <c r="AZ9" s="40">
        <v>15</v>
      </c>
      <c r="BA9" s="47">
        <v>18.125</v>
      </c>
      <c r="BB9" s="30">
        <f>+BA9*2</f>
        <v>36.25</v>
      </c>
      <c r="BC9" s="30">
        <f>+BC10+U10*2*COS((AB10+AD10/60+AF10/3600)*PI()/180)/SIN((AB10+AD10/60+AF10/3600)*PI()/180)</f>
        <v>68.25021519329661</v>
      </c>
      <c r="BD9" s="25">
        <f t="shared" si="20"/>
        <v>4</v>
      </c>
      <c r="BE9" s="5"/>
      <c r="BF9" s="5"/>
      <c r="BG9" s="5"/>
      <c r="BH9" s="5"/>
      <c r="DA9" s="25">
        <v>9</v>
      </c>
      <c r="DB9" s="5"/>
      <c r="DC9" s="5">
        <v>11.32</v>
      </c>
    </row>
    <row r="10" spans="1:107" ht="12.75" customHeight="1">
      <c r="A10" s="25">
        <v>5</v>
      </c>
      <c r="B10" s="4">
        <v>69</v>
      </c>
      <c r="C10" s="4" t="s">
        <v>6</v>
      </c>
      <c r="D10" s="4">
        <v>45</v>
      </c>
      <c r="E10" s="4" t="s">
        <v>7</v>
      </c>
      <c r="F10" s="4">
        <v>19</v>
      </c>
      <c r="G10" s="9" t="s">
        <v>8</v>
      </c>
      <c r="H10" s="50">
        <f t="shared" si="0"/>
        <v>60</v>
      </c>
      <c r="I10" s="26" t="s">
        <v>6</v>
      </c>
      <c r="J10" s="50">
        <f t="shared" si="1"/>
        <v>42</v>
      </c>
      <c r="K10" s="26" t="s">
        <v>7</v>
      </c>
      <c r="L10" s="50">
        <f t="shared" si="2"/>
        <v>5</v>
      </c>
      <c r="M10" s="27" t="s">
        <v>8</v>
      </c>
      <c r="N10" s="52">
        <f t="shared" si="3"/>
        <v>68</v>
      </c>
      <c r="O10" s="41" t="s">
        <v>6</v>
      </c>
      <c r="P10" s="52">
        <f t="shared" si="4"/>
        <v>21</v>
      </c>
      <c r="Q10" s="41" t="s">
        <v>7</v>
      </c>
      <c r="R10" s="52">
        <f t="shared" si="5"/>
        <v>26</v>
      </c>
      <c r="S10" s="42" t="s">
        <v>8</v>
      </c>
      <c r="T10" s="25"/>
      <c r="U10" s="38">
        <v>7.5309</v>
      </c>
      <c r="V10" s="40">
        <f t="shared" si="21"/>
        <v>6.999981943911896</v>
      </c>
      <c r="W10" s="30">
        <f t="shared" si="22"/>
        <v>55.004801671254086</v>
      </c>
      <c r="X10" s="30">
        <f t="shared" si="6"/>
        <v>91.00480167125409</v>
      </c>
      <c r="Y10" s="25">
        <f t="shared" si="7"/>
        <v>5</v>
      </c>
      <c r="Z10" s="5"/>
      <c r="AA10" s="25">
        <v>5</v>
      </c>
      <c r="AB10" s="38">
        <f t="shared" si="8"/>
        <v>69</v>
      </c>
      <c r="AC10" s="38" t="str">
        <f t="shared" si="9"/>
        <v>°</v>
      </c>
      <c r="AD10" s="38">
        <f t="shared" si="10"/>
        <v>45</v>
      </c>
      <c r="AE10" s="38" t="str">
        <f t="shared" si="11"/>
        <v>'</v>
      </c>
      <c r="AF10" s="38">
        <f t="shared" si="12"/>
        <v>19</v>
      </c>
      <c r="AG10" s="39" t="str">
        <f t="shared" si="13"/>
        <v>"</v>
      </c>
      <c r="AH10" s="4">
        <f>INT(180-$AB10-$AD10/60-$AF10/3600)</f>
        <v>110</v>
      </c>
      <c r="AI10" s="4" t="s">
        <v>6</v>
      </c>
      <c r="AJ10" s="4">
        <f>INT((180-$AB10-$AD10/60-$AF10/3600-AH10)*60)</f>
        <v>14</v>
      </c>
      <c r="AK10" s="4" t="s">
        <v>7</v>
      </c>
      <c r="AL10" s="4">
        <f>INT((180-$AB10-$AD10/60-$AF10/3600-AH10-AJ10/60)*3600)</f>
        <v>41</v>
      </c>
      <c r="AM10" s="9" t="s">
        <v>8</v>
      </c>
      <c r="AN10" s="26">
        <f t="shared" si="14"/>
        <v>60</v>
      </c>
      <c r="AO10" s="26" t="s">
        <v>6</v>
      </c>
      <c r="AP10" s="26">
        <f t="shared" si="15"/>
        <v>42</v>
      </c>
      <c r="AQ10" s="26" t="s">
        <v>7</v>
      </c>
      <c r="AR10" s="26">
        <f t="shared" si="16"/>
        <v>5</v>
      </c>
      <c r="AS10" s="27" t="s">
        <v>8</v>
      </c>
      <c r="AT10" s="41">
        <f t="shared" si="17"/>
        <v>68</v>
      </c>
      <c r="AU10" s="41" t="s">
        <v>6</v>
      </c>
      <c r="AV10" s="41">
        <f t="shared" si="18"/>
        <v>21</v>
      </c>
      <c r="AW10" s="41" t="s">
        <v>7</v>
      </c>
      <c r="AX10" s="41">
        <f t="shared" si="19"/>
        <v>26</v>
      </c>
      <c r="AY10" s="42" t="s">
        <v>8</v>
      </c>
      <c r="AZ10" s="40">
        <v>15</v>
      </c>
      <c r="BA10" s="48">
        <v>16.3476</v>
      </c>
      <c r="BB10" s="30">
        <f>+BA10*2</f>
        <v>32.6952</v>
      </c>
      <c r="BC10" s="30">
        <v>62.6952</v>
      </c>
      <c r="BD10" s="25">
        <f t="shared" si="20"/>
        <v>5</v>
      </c>
      <c r="BE10" s="5"/>
      <c r="BF10" s="5"/>
      <c r="BG10" s="5"/>
      <c r="BH10" s="5"/>
      <c r="DA10" s="25">
        <v>10</v>
      </c>
      <c r="DB10" s="5"/>
      <c r="DC10" s="5">
        <v>10.4576</v>
      </c>
    </row>
    <row r="11" spans="1:107" ht="12.75" customHeight="1">
      <c r="A11" s="25">
        <v>6</v>
      </c>
      <c r="B11" s="38">
        <v>72</v>
      </c>
      <c r="C11" s="38" t="s">
        <v>6</v>
      </c>
      <c r="D11" s="38">
        <v>19</v>
      </c>
      <c r="E11" s="38" t="s">
        <v>7</v>
      </c>
      <c r="F11" s="38">
        <v>36</v>
      </c>
      <c r="G11" s="39" t="s">
        <v>8</v>
      </c>
      <c r="H11" s="50">
        <f t="shared" si="0"/>
        <v>64</v>
      </c>
      <c r="I11" s="26" t="s">
        <v>6</v>
      </c>
      <c r="J11" s="50">
        <f t="shared" si="1"/>
        <v>34</v>
      </c>
      <c r="K11" s="26" t="s">
        <v>7</v>
      </c>
      <c r="L11" s="50">
        <f t="shared" si="2"/>
        <v>27</v>
      </c>
      <c r="M11" s="27" t="s">
        <v>8</v>
      </c>
      <c r="N11" s="50">
        <f t="shared" si="3"/>
        <v>71</v>
      </c>
      <c r="O11" s="26" t="s">
        <v>6</v>
      </c>
      <c r="P11" s="50">
        <f t="shared" si="4"/>
        <v>25</v>
      </c>
      <c r="Q11" s="26" t="s">
        <v>7</v>
      </c>
      <c r="R11" s="50">
        <f t="shared" si="5"/>
        <v>11</v>
      </c>
      <c r="S11" s="27" t="s">
        <v>8</v>
      </c>
      <c r="T11" s="25"/>
      <c r="U11" s="38">
        <v>11.60486</v>
      </c>
      <c r="V11" s="40">
        <f t="shared" si="21"/>
        <v>10.999993173301284</v>
      </c>
      <c r="W11" s="30">
        <f t="shared" si="22"/>
        <v>66.00479484455536</v>
      </c>
      <c r="X11" s="30">
        <f t="shared" si="6"/>
        <v>102.00479484455536</v>
      </c>
      <c r="Y11" s="25">
        <f t="shared" si="7"/>
        <v>6</v>
      </c>
      <c r="Z11" s="5"/>
      <c r="AA11" s="25">
        <v>6</v>
      </c>
      <c r="AB11" s="38">
        <f t="shared" si="8"/>
        <v>72</v>
      </c>
      <c r="AC11" s="38" t="str">
        <f t="shared" si="9"/>
        <v>°</v>
      </c>
      <c r="AD11" s="38">
        <f t="shared" si="10"/>
        <v>19</v>
      </c>
      <c r="AE11" s="38" t="str">
        <f t="shared" si="11"/>
        <v>'</v>
      </c>
      <c r="AF11" s="38">
        <f t="shared" si="12"/>
        <v>36</v>
      </c>
      <c r="AG11" s="39" t="str">
        <f t="shared" si="13"/>
        <v>"</v>
      </c>
      <c r="AH11" s="38">
        <v>103</v>
      </c>
      <c r="AI11" s="38" t="s">
        <v>6</v>
      </c>
      <c r="AJ11" s="38">
        <v>33</v>
      </c>
      <c r="AK11" s="38" t="s">
        <v>7</v>
      </c>
      <c r="AL11" s="38">
        <v>14</v>
      </c>
      <c r="AM11" s="39" t="s">
        <v>8</v>
      </c>
      <c r="AN11" s="26">
        <f t="shared" si="14"/>
        <v>64</v>
      </c>
      <c r="AO11" s="26" t="s">
        <v>6</v>
      </c>
      <c r="AP11" s="26">
        <f t="shared" si="15"/>
        <v>34</v>
      </c>
      <c r="AQ11" s="26" t="s">
        <v>7</v>
      </c>
      <c r="AR11" s="26">
        <f t="shared" si="16"/>
        <v>27</v>
      </c>
      <c r="AS11" s="27" t="s">
        <v>8</v>
      </c>
      <c r="AT11" s="26">
        <f t="shared" si="17"/>
        <v>71</v>
      </c>
      <c r="AU11" s="26" t="s">
        <v>6</v>
      </c>
      <c r="AV11" s="26">
        <f t="shared" si="18"/>
        <v>25</v>
      </c>
      <c r="AW11" s="26" t="s">
        <v>7</v>
      </c>
      <c r="AX11" s="26">
        <f t="shared" si="19"/>
        <v>12</v>
      </c>
      <c r="AY11" s="27" t="s">
        <v>8</v>
      </c>
      <c r="AZ11" s="40">
        <f>+AZ10-U11*(1/TAN((AH11+AJ11/60+AL11/3600)*PI()/180)+1/TAN((AB11+AD11/60+AF11/3600)*PI()/180))</f>
        <v>14.099994045221074</v>
      </c>
      <c r="BA11" s="46">
        <f>+BB11/2</f>
        <v>13.54652762580368</v>
      </c>
      <c r="BB11" s="30">
        <f>+BC11-AZ11*2</f>
        <v>27.09305525160736</v>
      </c>
      <c r="BC11" s="30">
        <f>+BC12+U12*2*COS((AB12+AD12/60+AF12/3600)*PI()/180)/SIN((AB12+AD12/60+AF12/3600)*PI()/180)</f>
        <v>55.29304334204951</v>
      </c>
      <c r="BD11" s="25">
        <f t="shared" si="20"/>
        <v>6</v>
      </c>
      <c r="BE11" s="5"/>
      <c r="BF11" s="5"/>
      <c r="BG11" s="5"/>
      <c r="BH11" s="5"/>
      <c r="DA11" s="25">
        <v>11</v>
      </c>
      <c r="DB11" s="5"/>
      <c r="DC11" s="5">
        <v>10.412</v>
      </c>
    </row>
    <row r="12" spans="1:107" ht="12.75" customHeight="1">
      <c r="A12" s="25">
        <v>7</v>
      </c>
      <c r="B12" s="38">
        <v>74</v>
      </c>
      <c r="C12" s="38" t="s">
        <v>6</v>
      </c>
      <c r="D12" s="38">
        <v>31</v>
      </c>
      <c r="E12" s="38" t="s">
        <v>7</v>
      </c>
      <c r="F12" s="38">
        <v>1</v>
      </c>
      <c r="G12" s="39" t="s">
        <v>8</v>
      </c>
      <c r="H12" s="50">
        <f t="shared" si="0"/>
        <v>67</v>
      </c>
      <c r="I12" s="26" t="s">
        <v>6</v>
      </c>
      <c r="J12" s="50">
        <f t="shared" si="1"/>
        <v>49</v>
      </c>
      <c r="K12" s="26" t="s">
        <v>7</v>
      </c>
      <c r="L12" s="50">
        <f t="shared" si="2"/>
        <v>9</v>
      </c>
      <c r="M12" s="27" t="s">
        <v>8</v>
      </c>
      <c r="N12" s="50">
        <f t="shared" si="3"/>
        <v>73</v>
      </c>
      <c r="O12" s="26" t="s">
        <v>6</v>
      </c>
      <c r="P12" s="50">
        <f t="shared" si="4"/>
        <v>55</v>
      </c>
      <c r="Q12" s="26" t="s">
        <v>7</v>
      </c>
      <c r="R12" s="50">
        <f t="shared" si="5"/>
        <v>5</v>
      </c>
      <c r="S12" s="27" t="s">
        <v>8</v>
      </c>
      <c r="T12" s="25"/>
      <c r="U12" s="38">
        <v>11.449</v>
      </c>
      <c r="V12" s="30">
        <f t="shared" si="21"/>
        <v>11.000960516254406</v>
      </c>
      <c r="W12" s="30">
        <f t="shared" si="22"/>
        <v>77.00575536080977</v>
      </c>
      <c r="X12" s="30">
        <f t="shared" si="6"/>
        <v>113.00575536080977</v>
      </c>
      <c r="Y12" s="25">
        <f t="shared" si="7"/>
        <v>7</v>
      </c>
      <c r="Z12" s="5"/>
      <c r="AA12" s="25">
        <v>7</v>
      </c>
      <c r="AB12" s="38">
        <f t="shared" si="8"/>
        <v>74</v>
      </c>
      <c r="AC12" s="38" t="str">
        <f t="shared" si="9"/>
        <v>°</v>
      </c>
      <c r="AD12" s="38">
        <f t="shared" si="10"/>
        <v>31</v>
      </c>
      <c r="AE12" s="38" t="str">
        <f t="shared" si="11"/>
        <v>'</v>
      </c>
      <c r="AF12" s="38">
        <f t="shared" si="12"/>
        <v>1</v>
      </c>
      <c r="AG12" s="39" t="str">
        <f t="shared" si="13"/>
        <v>"</v>
      </c>
      <c r="AH12" s="38">
        <v>100</v>
      </c>
      <c r="AI12" s="38" t="s">
        <v>6</v>
      </c>
      <c r="AJ12" s="38">
        <v>59</v>
      </c>
      <c r="AK12" s="38" t="s">
        <v>7</v>
      </c>
      <c r="AL12" s="38">
        <v>53</v>
      </c>
      <c r="AM12" s="39" t="s">
        <v>8</v>
      </c>
      <c r="AN12" s="26">
        <f t="shared" si="14"/>
        <v>67</v>
      </c>
      <c r="AO12" s="26" t="s">
        <v>6</v>
      </c>
      <c r="AP12" s="26">
        <f t="shared" si="15"/>
        <v>49</v>
      </c>
      <c r="AQ12" s="26" t="s">
        <v>7</v>
      </c>
      <c r="AR12" s="26">
        <f t="shared" si="16"/>
        <v>9</v>
      </c>
      <c r="AS12" s="27" t="s">
        <v>8</v>
      </c>
      <c r="AT12" s="26">
        <f t="shared" si="17"/>
        <v>73</v>
      </c>
      <c r="AU12" s="26" t="s">
        <v>6</v>
      </c>
      <c r="AV12" s="26">
        <f t="shared" si="18"/>
        <v>55</v>
      </c>
      <c r="AW12" s="26" t="s">
        <v>7</v>
      </c>
      <c r="AX12" s="26">
        <f t="shared" si="19"/>
        <v>6</v>
      </c>
      <c r="AY12" s="27" t="s">
        <v>8</v>
      </c>
      <c r="AZ12" s="30">
        <f>+AZ11-U12*(1/TAN((AH12+AJ12/60+AL12/3600)*PI()/180)+1/TAN((AB12+AD12/60+AF12/3600)*PI()/180))</f>
        <v>13.153608268620975</v>
      </c>
      <c r="BA12" s="46">
        <f>+BB12/2</f>
        <v>11.32147068869497</v>
      </c>
      <c r="BB12" s="30">
        <f>+BC12-AZ12*2</f>
        <v>22.64294137738994</v>
      </c>
      <c r="BC12" s="30">
        <f>+BC13+U13*2*COS((AB13+AD13/60+AF13/3600)*PI()/180)/SIN((AB13+AD13/60+AF13/3600)*PI()/180)</f>
        <v>48.95015791463189</v>
      </c>
      <c r="BD12" s="25">
        <f t="shared" si="20"/>
        <v>7</v>
      </c>
      <c r="BE12" s="5"/>
      <c r="BF12" s="5"/>
      <c r="BG12" s="5"/>
      <c r="BH12" s="5"/>
      <c r="DA12" s="25">
        <v>12</v>
      </c>
      <c r="DB12" s="5"/>
      <c r="DC12" s="5">
        <v>9.8922</v>
      </c>
    </row>
    <row r="13" spans="1:107" ht="12.75" customHeight="1">
      <c r="A13" s="25">
        <v>8</v>
      </c>
      <c r="B13" s="38">
        <v>75</v>
      </c>
      <c r="C13" s="38" t="s">
        <v>6</v>
      </c>
      <c r="D13" s="38">
        <v>48</v>
      </c>
      <c r="E13" s="38" t="s">
        <v>7</v>
      </c>
      <c r="F13" s="38">
        <v>33</v>
      </c>
      <c r="G13" s="39" t="s">
        <v>8</v>
      </c>
      <c r="H13" s="50">
        <f t="shared" si="0"/>
        <v>69</v>
      </c>
      <c r="I13" s="26" t="s">
        <v>6</v>
      </c>
      <c r="J13" s="50">
        <f t="shared" si="1"/>
        <v>42</v>
      </c>
      <c r="K13" s="26" t="s">
        <v>7</v>
      </c>
      <c r="L13" s="50">
        <f t="shared" si="2"/>
        <v>52</v>
      </c>
      <c r="M13" s="27" t="s">
        <v>8</v>
      </c>
      <c r="N13" s="50">
        <f t="shared" si="3"/>
        <v>75</v>
      </c>
      <c r="O13" s="26" t="s">
        <v>6</v>
      </c>
      <c r="P13" s="50">
        <f t="shared" si="4"/>
        <v>21</v>
      </c>
      <c r="Q13" s="26" t="s">
        <v>7</v>
      </c>
      <c r="R13" s="50">
        <f t="shared" si="5"/>
        <v>9</v>
      </c>
      <c r="S13" s="27" t="s">
        <v>8</v>
      </c>
      <c r="T13" s="25"/>
      <c r="U13" s="38">
        <v>11.36951</v>
      </c>
      <c r="V13" s="30">
        <f t="shared" si="21"/>
        <v>10.99999938493629</v>
      </c>
      <c r="W13" s="30">
        <f t="shared" si="22"/>
        <v>88.00575474574606</v>
      </c>
      <c r="X13" s="30">
        <f t="shared" si="6"/>
        <v>124.00575474574606</v>
      </c>
      <c r="Y13" s="25">
        <f t="shared" si="7"/>
        <v>8</v>
      </c>
      <c r="Z13" s="5"/>
      <c r="AA13" s="25">
        <v>8</v>
      </c>
      <c r="AB13" s="38">
        <f t="shared" si="8"/>
        <v>75</v>
      </c>
      <c r="AC13" s="38" t="str">
        <f t="shared" si="9"/>
        <v>°</v>
      </c>
      <c r="AD13" s="38">
        <f t="shared" si="10"/>
        <v>48</v>
      </c>
      <c r="AE13" s="38" t="str">
        <f t="shared" si="11"/>
        <v>'</v>
      </c>
      <c r="AF13" s="38">
        <f t="shared" si="12"/>
        <v>33</v>
      </c>
      <c r="AG13" s="39" t="str">
        <f t="shared" si="13"/>
        <v>"</v>
      </c>
      <c r="AH13" s="38"/>
      <c r="AI13" s="38" t="s">
        <v>6</v>
      </c>
      <c r="AJ13" s="38"/>
      <c r="AK13" s="38" t="s">
        <v>7</v>
      </c>
      <c r="AL13" s="38"/>
      <c r="AM13" s="39" t="s">
        <v>8</v>
      </c>
      <c r="AN13" s="26">
        <f t="shared" si="14"/>
        <v>69</v>
      </c>
      <c r="AO13" s="26" t="s">
        <v>6</v>
      </c>
      <c r="AP13" s="26">
        <f t="shared" si="15"/>
        <v>42</v>
      </c>
      <c r="AQ13" s="26" t="s">
        <v>7</v>
      </c>
      <c r="AR13" s="26">
        <f t="shared" si="16"/>
        <v>52</v>
      </c>
      <c r="AS13" s="27" t="s">
        <v>8</v>
      </c>
      <c r="AT13" s="26">
        <f t="shared" si="17"/>
        <v>75</v>
      </c>
      <c r="AU13" s="26" t="s">
        <v>6</v>
      </c>
      <c r="AV13" s="26">
        <f t="shared" si="18"/>
        <v>21</v>
      </c>
      <c r="AW13" s="26" t="s">
        <v>7</v>
      </c>
      <c r="AX13" s="26">
        <f t="shared" si="19"/>
        <v>9</v>
      </c>
      <c r="AY13" s="27" t="s">
        <v>8</v>
      </c>
      <c r="AZ13" s="40">
        <v>12.2</v>
      </c>
      <c r="BA13" s="46">
        <f>+BB13/2</f>
        <v>9.400086022743803</v>
      </c>
      <c r="BB13" s="30">
        <f>+BC13-AZ13*2</f>
        <v>18.800172045487606</v>
      </c>
      <c r="BC13" s="30">
        <f>+BC14+U14*2*COS((AB14+AD14/60+AF14/3600)*PI()/180)/SIN((AB14+AD14/60+AF14/3600)*PI()/180)</f>
        <v>43.200172045487605</v>
      </c>
      <c r="BD13" s="25">
        <f t="shared" si="20"/>
        <v>8</v>
      </c>
      <c r="BE13" s="5"/>
      <c r="BF13" s="5"/>
      <c r="BG13" s="5"/>
      <c r="BH13" s="5"/>
      <c r="DA13" s="25">
        <v>13</v>
      </c>
      <c r="DB13" s="5"/>
      <c r="DC13" s="5">
        <v>9.4</v>
      </c>
    </row>
    <row r="14" spans="1:107" ht="12.75" customHeight="1">
      <c r="A14" s="25">
        <v>9</v>
      </c>
      <c r="B14" s="38">
        <v>76</v>
      </c>
      <c r="C14" s="38" t="s">
        <v>6</v>
      </c>
      <c r="D14" s="38">
        <v>54</v>
      </c>
      <c r="E14" s="38" t="s">
        <v>7</v>
      </c>
      <c r="F14" s="38">
        <v>10</v>
      </c>
      <c r="G14" s="39" t="s">
        <v>8</v>
      </c>
      <c r="H14" s="50">
        <f t="shared" si="0"/>
        <v>71</v>
      </c>
      <c r="I14" s="26" t="s">
        <v>6</v>
      </c>
      <c r="J14" s="50">
        <f t="shared" si="1"/>
        <v>18</v>
      </c>
      <c r="K14" s="26" t="s">
        <v>7</v>
      </c>
      <c r="L14" s="50">
        <f t="shared" si="2"/>
        <v>31</v>
      </c>
      <c r="M14" s="27" t="s">
        <v>8</v>
      </c>
      <c r="N14" s="50">
        <f t="shared" si="3"/>
        <v>76</v>
      </c>
      <c r="O14" s="26" t="s">
        <v>6</v>
      </c>
      <c r="P14" s="50">
        <f t="shared" si="4"/>
        <v>32</v>
      </c>
      <c r="Q14" s="26" t="s">
        <v>7</v>
      </c>
      <c r="R14" s="50">
        <f t="shared" si="5"/>
        <v>46</v>
      </c>
      <c r="S14" s="27" t="s">
        <v>8</v>
      </c>
      <c r="T14" s="25"/>
      <c r="U14" s="38">
        <v>10.4878</v>
      </c>
      <c r="V14" s="30">
        <f t="shared" si="21"/>
        <v>10.199988340227806</v>
      </c>
      <c r="W14" s="30">
        <f t="shared" si="22"/>
        <v>98.20574308597386</v>
      </c>
      <c r="X14" s="30">
        <f t="shared" si="6"/>
        <v>134.20574308597386</v>
      </c>
      <c r="Y14" s="25">
        <f t="shared" si="7"/>
        <v>9</v>
      </c>
      <c r="Z14" s="5"/>
      <c r="AA14" s="25">
        <v>9</v>
      </c>
      <c r="AB14" s="38">
        <f t="shared" si="8"/>
        <v>76</v>
      </c>
      <c r="AC14" s="38" t="str">
        <f t="shared" si="9"/>
        <v>°</v>
      </c>
      <c r="AD14" s="38">
        <f t="shared" si="10"/>
        <v>54</v>
      </c>
      <c r="AE14" s="38" t="str">
        <f t="shared" si="11"/>
        <v>'</v>
      </c>
      <c r="AF14" s="38">
        <f t="shared" si="12"/>
        <v>10</v>
      </c>
      <c r="AG14" s="39" t="str">
        <f t="shared" si="13"/>
        <v>"</v>
      </c>
      <c r="AH14" s="38">
        <v>98</v>
      </c>
      <c r="AI14" s="38" t="s">
        <v>6</v>
      </c>
      <c r="AJ14" s="38">
        <v>32</v>
      </c>
      <c r="AK14" s="38" t="s">
        <v>7</v>
      </c>
      <c r="AL14" s="38">
        <v>38</v>
      </c>
      <c r="AM14" s="39" t="s">
        <v>8</v>
      </c>
      <c r="AN14" s="26">
        <f t="shared" si="14"/>
        <v>71</v>
      </c>
      <c r="AO14" s="26" t="s">
        <v>6</v>
      </c>
      <c r="AP14" s="26">
        <f t="shared" si="15"/>
        <v>18</v>
      </c>
      <c r="AQ14" s="26" t="s">
        <v>7</v>
      </c>
      <c r="AR14" s="26">
        <f t="shared" si="16"/>
        <v>31</v>
      </c>
      <c r="AS14" s="27" t="s">
        <v>8</v>
      </c>
      <c r="AT14" s="26">
        <f t="shared" si="17"/>
        <v>76</v>
      </c>
      <c r="AU14" s="26" t="s">
        <v>6</v>
      </c>
      <c r="AV14" s="26">
        <f t="shared" si="18"/>
        <v>32</v>
      </c>
      <c r="AW14" s="26" t="s">
        <v>7</v>
      </c>
      <c r="AX14" s="26">
        <f t="shared" si="19"/>
        <v>47</v>
      </c>
      <c r="AY14" s="27" t="s">
        <v>8</v>
      </c>
      <c r="AZ14" s="40">
        <v>11.32</v>
      </c>
      <c r="BA14" s="46">
        <f>+BB14/2</f>
        <v>7.84</v>
      </c>
      <c r="BB14" s="40">
        <v>15.68</v>
      </c>
      <c r="BC14" s="30">
        <f>+BC15+U15*2*COS((AB15+AD15/60+AF15/3600)*PI()/180)/SIN((AB15+AD15/60+AF15/3600)*PI()/180)</f>
        <v>38.32006900565654</v>
      </c>
      <c r="BD14" s="25">
        <f t="shared" si="20"/>
        <v>9</v>
      </c>
      <c r="BE14" s="5"/>
      <c r="BF14" s="5"/>
      <c r="BG14" s="5"/>
      <c r="BH14" s="5"/>
      <c r="DA14" s="25">
        <v>14</v>
      </c>
      <c r="DB14" s="5"/>
      <c r="DC14" s="5">
        <v>9.2314</v>
      </c>
    </row>
    <row r="15" spans="1:62" ht="12.75" customHeight="1">
      <c r="A15" s="25">
        <v>10</v>
      </c>
      <c r="B15" s="38">
        <v>77</v>
      </c>
      <c r="C15" s="38" t="s">
        <v>6</v>
      </c>
      <c r="D15" s="38">
        <v>7</v>
      </c>
      <c r="E15" s="38" t="s">
        <v>7</v>
      </c>
      <c r="F15" s="38">
        <v>52</v>
      </c>
      <c r="G15" s="39" t="s">
        <v>8</v>
      </c>
      <c r="H15" s="50">
        <f t="shared" si="0"/>
        <v>71</v>
      </c>
      <c r="I15" s="26" t="s">
        <v>6</v>
      </c>
      <c r="J15" s="50">
        <f t="shared" si="1"/>
        <v>38</v>
      </c>
      <c r="K15" s="26" t="s">
        <v>7</v>
      </c>
      <c r="L15" s="50">
        <f t="shared" si="2"/>
        <v>26</v>
      </c>
      <c r="M15" s="27" t="s">
        <v>8</v>
      </c>
      <c r="N15" s="50">
        <f t="shared" si="3"/>
        <v>76</v>
      </c>
      <c r="O15" s="26" t="s">
        <v>6</v>
      </c>
      <c r="P15" s="50">
        <f t="shared" si="4"/>
        <v>47</v>
      </c>
      <c r="Q15" s="26" t="s">
        <v>7</v>
      </c>
      <c r="R15" s="50">
        <f t="shared" si="5"/>
        <v>36</v>
      </c>
      <c r="S15" s="27" t="s">
        <v>8</v>
      </c>
      <c r="T15" s="37">
        <v>10.5363</v>
      </c>
      <c r="U15" s="38">
        <f>T15*SIN((B15+D15/60+F15/3600)*PI()/180)</f>
        <v>10.27165209682401</v>
      </c>
      <c r="V15" s="40">
        <f t="shared" si="21"/>
        <v>9.999990795374478</v>
      </c>
      <c r="W15" s="30">
        <f t="shared" si="22"/>
        <v>108.20573388134834</v>
      </c>
      <c r="X15" s="30">
        <f t="shared" si="6"/>
        <v>144.20573388134835</v>
      </c>
      <c r="Y15" s="25">
        <f t="shared" si="7"/>
        <v>10</v>
      </c>
      <c r="Z15" s="5"/>
      <c r="AA15" s="25">
        <v>10</v>
      </c>
      <c r="AB15" s="38">
        <f t="shared" si="8"/>
        <v>77</v>
      </c>
      <c r="AC15" s="38" t="str">
        <f t="shared" si="9"/>
        <v>°</v>
      </c>
      <c r="AD15" s="38">
        <f t="shared" si="10"/>
        <v>7</v>
      </c>
      <c r="AE15" s="38" t="str">
        <f t="shared" si="11"/>
        <v>'</v>
      </c>
      <c r="AF15" s="38">
        <f t="shared" si="12"/>
        <v>52</v>
      </c>
      <c r="AG15" s="39" t="str">
        <f t="shared" si="13"/>
        <v>"</v>
      </c>
      <c r="AH15" s="38">
        <v>98</v>
      </c>
      <c r="AI15" s="38" t="s">
        <v>6</v>
      </c>
      <c r="AJ15" s="38">
        <v>13</v>
      </c>
      <c r="AK15" s="38" t="s">
        <v>7</v>
      </c>
      <c r="AL15" s="38">
        <v>20</v>
      </c>
      <c r="AM15" s="39" t="s">
        <v>8</v>
      </c>
      <c r="AN15" s="26">
        <f t="shared" si="14"/>
        <v>71</v>
      </c>
      <c r="AO15" s="26" t="s">
        <v>6</v>
      </c>
      <c r="AP15" s="26">
        <f t="shared" si="15"/>
        <v>38</v>
      </c>
      <c r="AQ15" s="26" t="s">
        <v>7</v>
      </c>
      <c r="AR15" s="26">
        <f t="shared" si="16"/>
        <v>26</v>
      </c>
      <c r="AS15" s="27" t="s">
        <v>8</v>
      </c>
      <c r="AT15" s="26">
        <f t="shared" si="17"/>
        <v>76</v>
      </c>
      <c r="AU15" s="26" t="s">
        <v>6</v>
      </c>
      <c r="AV15" s="26">
        <f t="shared" si="18"/>
        <v>47</v>
      </c>
      <c r="AW15" s="26" t="s">
        <v>7</v>
      </c>
      <c r="AX15" s="26">
        <f t="shared" si="19"/>
        <v>37</v>
      </c>
      <c r="AY15" s="27" t="s">
        <v>8</v>
      </c>
      <c r="AZ15" s="40">
        <f>+AZ14-U15*(1/TAN((AH15+AJ15/60+AL15/3600)*PI()/180)+1/TAN((AB15+AD15/60+AF15/3600)*PI()/180))</f>
        <v>10.457581377244743</v>
      </c>
      <c r="BA15" s="48">
        <v>6.3558</v>
      </c>
      <c r="BB15" s="30">
        <f>+BA15*2</f>
        <v>12.7116</v>
      </c>
      <c r="BC15" s="30">
        <f>+AZ15*2+BB15</f>
        <v>33.62676275448949</v>
      </c>
      <c r="BD15" s="25">
        <f t="shared" si="20"/>
        <v>10</v>
      </c>
      <c r="BE15" s="5"/>
      <c r="BF15" s="5"/>
      <c r="BG15" s="5"/>
      <c r="BH15" s="5"/>
      <c r="BJ15" s="44"/>
    </row>
    <row r="16" spans="1:62" ht="12.75" customHeight="1">
      <c r="A16" s="25">
        <v>11</v>
      </c>
      <c r="B16" s="38">
        <v>77</v>
      </c>
      <c r="C16" s="38" t="s">
        <v>6</v>
      </c>
      <c r="D16" s="38">
        <v>7</v>
      </c>
      <c r="E16" s="38" t="s">
        <v>7</v>
      </c>
      <c r="F16" s="38">
        <v>52</v>
      </c>
      <c r="G16" s="39" t="s">
        <v>8</v>
      </c>
      <c r="H16" s="50">
        <f t="shared" si="0"/>
        <v>71</v>
      </c>
      <c r="I16" s="26" t="s">
        <v>6</v>
      </c>
      <c r="J16" s="50">
        <f t="shared" si="1"/>
        <v>38</v>
      </c>
      <c r="K16" s="26" t="s">
        <v>7</v>
      </c>
      <c r="L16" s="50">
        <f t="shared" si="2"/>
        <v>26</v>
      </c>
      <c r="M16" s="27" t="s">
        <v>8</v>
      </c>
      <c r="N16" s="52">
        <f t="shared" si="3"/>
        <v>76</v>
      </c>
      <c r="O16" s="41" t="s">
        <v>6</v>
      </c>
      <c r="P16" s="52">
        <f t="shared" si="4"/>
        <v>47</v>
      </c>
      <c r="Q16" s="41" t="s">
        <v>7</v>
      </c>
      <c r="R16" s="52">
        <f t="shared" si="5"/>
        <v>36</v>
      </c>
      <c r="S16" s="42" t="s">
        <v>8</v>
      </c>
      <c r="T16" s="37">
        <v>5.16279</v>
      </c>
      <c r="U16" s="38">
        <f>T16*SIN((B16+D16/60+F16/3600)*PI()/180)</f>
        <v>5.033112452090585</v>
      </c>
      <c r="V16" s="30">
        <f t="shared" si="21"/>
        <v>4.899998337030211</v>
      </c>
      <c r="W16" s="30">
        <f t="shared" si="22"/>
        <v>113.10573221837855</v>
      </c>
      <c r="X16" s="30">
        <f t="shared" si="6"/>
        <v>149.10573221837853</v>
      </c>
      <c r="Y16" s="25">
        <f t="shared" si="7"/>
        <v>11</v>
      </c>
      <c r="Z16" s="5"/>
      <c r="AA16" s="25">
        <v>11</v>
      </c>
      <c r="AB16" s="38">
        <f t="shared" si="8"/>
        <v>77</v>
      </c>
      <c r="AC16" s="38" t="str">
        <f t="shared" si="9"/>
        <v>°</v>
      </c>
      <c r="AD16" s="38">
        <f t="shared" si="10"/>
        <v>7</v>
      </c>
      <c r="AE16" s="38" t="str">
        <f t="shared" si="11"/>
        <v>'</v>
      </c>
      <c r="AF16" s="38">
        <f t="shared" si="12"/>
        <v>52</v>
      </c>
      <c r="AG16" s="39" t="str">
        <f t="shared" si="13"/>
        <v>"</v>
      </c>
      <c r="AH16" s="38">
        <v>98</v>
      </c>
      <c r="AI16" s="38" t="s">
        <v>6</v>
      </c>
      <c r="AJ16" s="38">
        <v>13</v>
      </c>
      <c r="AK16" s="38" t="s">
        <v>7</v>
      </c>
      <c r="AL16" s="38">
        <v>20</v>
      </c>
      <c r="AM16" s="39" t="s">
        <v>8</v>
      </c>
      <c r="AN16" s="26">
        <f t="shared" si="14"/>
        <v>71</v>
      </c>
      <c r="AO16" s="26" t="s">
        <v>6</v>
      </c>
      <c r="AP16" s="26">
        <f t="shared" si="15"/>
        <v>38</v>
      </c>
      <c r="AQ16" s="26" t="s">
        <v>7</v>
      </c>
      <c r="AR16" s="26">
        <f t="shared" si="16"/>
        <v>26</v>
      </c>
      <c r="AS16" s="27" t="s">
        <v>8</v>
      </c>
      <c r="AT16" s="41">
        <f t="shared" si="17"/>
        <v>76</v>
      </c>
      <c r="AU16" s="41" t="s">
        <v>6</v>
      </c>
      <c r="AV16" s="41">
        <f t="shared" si="18"/>
        <v>47</v>
      </c>
      <c r="AW16" s="41" t="s">
        <v>7</v>
      </c>
      <c r="AX16" s="41">
        <f t="shared" si="19"/>
        <v>37</v>
      </c>
      <c r="AY16" s="42" t="s">
        <v>8</v>
      </c>
      <c r="AZ16" s="40">
        <v>10.412</v>
      </c>
      <c r="BA16" s="46">
        <f aca="true" t="shared" si="23" ref="BA16:BA21">+BB16/2</f>
        <v>5.44</v>
      </c>
      <c r="BB16" s="40">
        <v>10.88</v>
      </c>
      <c r="BC16" s="30">
        <f aca="true" t="shared" si="24" ref="BC16:BC21">+BC17+U17*2*COS((AB17+AD17/60+AF17/3600)*PI()/180)/SIN((AB17+AD17/60+AF17/3600)*PI()/180)</f>
        <v>31.704104201782464</v>
      </c>
      <c r="BD16" s="25">
        <f t="shared" si="20"/>
        <v>11</v>
      </c>
      <c r="BE16" s="5"/>
      <c r="BF16" s="5"/>
      <c r="BG16" s="5"/>
      <c r="BH16" s="5"/>
      <c r="BJ16" s="43"/>
    </row>
    <row r="17" spans="1:60" ht="12.75" customHeight="1">
      <c r="A17" s="25">
        <v>12</v>
      </c>
      <c r="B17" s="38">
        <v>82</v>
      </c>
      <c r="C17" s="38" t="s">
        <v>6</v>
      </c>
      <c r="D17" s="38">
        <v>25</v>
      </c>
      <c r="E17" s="38" t="s">
        <v>7</v>
      </c>
      <c r="F17" s="38">
        <v>29</v>
      </c>
      <c r="G17" s="39" t="s">
        <v>8</v>
      </c>
      <c r="H17" s="50">
        <f t="shared" si="0"/>
        <v>79</v>
      </c>
      <c r="I17" s="26" t="s">
        <v>6</v>
      </c>
      <c r="J17" s="50">
        <f t="shared" si="1"/>
        <v>15</v>
      </c>
      <c r="K17" s="26" t="s">
        <v>7</v>
      </c>
      <c r="L17" s="50">
        <f t="shared" si="2"/>
        <v>18</v>
      </c>
      <c r="M17" s="27" t="s">
        <v>8</v>
      </c>
      <c r="N17" s="52">
        <f t="shared" si="3"/>
        <v>82</v>
      </c>
      <c r="O17" s="41" t="s">
        <v>6</v>
      </c>
      <c r="P17" s="52">
        <f t="shared" si="4"/>
        <v>21</v>
      </c>
      <c r="Q17" s="41" t="s">
        <v>7</v>
      </c>
      <c r="R17" s="52">
        <f t="shared" si="5"/>
        <v>26</v>
      </c>
      <c r="S17" s="42" t="s">
        <v>8</v>
      </c>
      <c r="T17" s="25"/>
      <c r="U17" s="39">
        <v>11.40126</v>
      </c>
      <c r="V17" s="40">
        <f t="shared" si="21"/>
        <v>11.299977130757991</v>
      </c>
      <c r="W17" s="30">
        <f t="shared" si="22"/>
        <v>124.40570934913654</v>
      </c>
      <c r="X17" s="30">
        <f t="shared" si="6"/>
        <v>160.40570934913654</v>
      </c>
      <c r="Y17" s="25">
        <f t="shared" si="7"/>
        <v>12</v>
      </c>
      <c r="Z17" s="5"/>
      <c r="AA17" s="25">
        <v>12</v>
      </c>
      <c r="AB17" s="38">
        <f t="shared" si="8"/>
        <v>82</v>
      </c>
      <c r="AC17" s="38" t="str">
        <f t="shared" si="9"/>
        <v>°</v>
      </c>
      <c r="AD17" s="38">
        <f t="shared" si="10"/>
        <v>25</v>
      </c>
      <c r="AE17" s="38" t="str">
        <f t="shared" si="11"/>
        <v>'</v>
      </c>
      <c r="AF17" s="38">
        <f t="shared" si="12"/>
        <v>29</v>
      </c>
      <c r="AG17" s="39" t="str">
        <f t="shared" si="13"/>
        <v>"</v>
      </c>
      <c r="AH17" s="38">
        <f>180-86</f>
        <v>94</v>
      </c>
      <c r="AI17" s="38" t="s">
        <v>6</v>
      </c>
      <c r="AJ17" s="38">
        <v>59</v>
      </c>
      <c r="AK17" s="38" t="s">
        <v>7</v>
      </c>
      <c r="AL17" s="38">
        <f>60-18</f>
        <v>42</v>
      </c>
      <c r="AM17" s="39" t="s">
        <v>8</v>
      </c>
      <c r="AN17" s="26">
        <f t="shared" si="14"/>
        <v>79</v>
      </c>
      <c r="AO17" s="26" t="s">
        <v>6</v>
      </c>
      <c r="AP17" s="26">
        <f t="shared" si="15"/>
        <v>15</v>
      </c>
      <c r="AQ17" s="26" t="s">
        <v>7</v>
      </c>
      <c r="AR17" s="26">
        <f t="shared" si="16"/>
        <v>18</v>
      </c>
      <c r="AS17" s="27" t="s">
        <v>8</v>
      </c>
      <c r="AT17" s="26">
        <f t="shared" si="17"/>
        <v>82</v>
      </c>
      <c r="AU17" s="26" t="s">
        <v>6</v>
      </c>
      <c r="AV17" s="26">
        <f t="shared" si="18"/>
        <v>21</v>
      </c>
      <c r="AW17" s="26" t="s">
        <v>7</v>
      </c>
      <c r="AX17" s="26">
        <f t="shared" si="19"/>
        <v>27</v>
      </c>
      <c r="AY17" s="27" t="s">
        <v>8</v>
      </c>
      <c r="AZ17" s="40">
        <f>+AZ16-U17*(1/TAN((AH17+AJ17/60+AL17/3600)*PI()/180)+1/TAN((AB17+AD17/60+AF17/3600)*PI()/180))</f>
        <v>9.892232325031832</v>
      </c>
      <c r="BA17" s="29">
        <f t="shared" si="23"/>
        <v>4.44355</v>
      </c>
      <c r="BB17" s="40">
        <v>8.8871</v>
      </c>
      <c r="BC17" s="30">
        <f t="shared" si="24"/>
        <v>28.671611963166264</v>
      </c>
      <c r="BD17" s="25">
        <f t="shared" si="20"/>
        <v>12</v>
      </c>
      <c r="BE17" s="5"/>
      <c r="BF17" s="5"/>
      <c r="BG17" s="5"/>
      <c r="BH17" s="5"/>
    </row>
    <row r="18" spans="1:60" ht="12.75" customHeight="1">
      <c r="A18" s="25">
        <v>13</v>
      </c>
      <c r="B18" s="38">
        <v>82</v>
      </c>
      <c r="C18" s="38" t="s">
        <v>6</v>
      </c>
      <c r="D18" s="38">
        <v>25</v>
      </c>
      <c r="E18" s="38" t="s">
        <v>7</v>
      </c>
      <c r="F18" s="38">
        <v>29</v>
      </c>
      <c r="G18" s="39" t="s">
        <v>8</v>
      </c>
      <c r="H18" s="50">
        <f t="shared" si="0"/>
        <v>79</v>
      </c>
      <c r="I18" s="26" t="s">
        <v>6</v>
      </c>
      <c r="J18" s="50">
        <f t="shared" si="1"/>
        <v>15</v>
      </c>
      <c r="K18" s="26" t="s">
        <v>7</v>
      </c>
      <c r="L18" s="50">
        <f t="shared" si="2"/>
        <v>18</v>
      </c>
      <c r="M18" s="27" t="s">
        <v>8</v>
      </c>
      <c r="N18" s="52">
        <f t="shared" si="3"/>
        <v>82</v>
      </c>
      <c r="O18" s="41" t="s">
        <v>6</v>
      </c>
      <c r="P18" s="52">
        <f t="shared" si="4"/>
        <v>21</v>
      </c>
      <c r="Q18" s="41" t="s">
        <v>7</v>
      </c>
      <c r="R18" s="52">
        <f t="shared" si="5"/>
        <v>26</v>
      </c>
      <c r="S18" s="42" t="s">
        <v>8</v>
      </c>
      <c r="T18" s="25"/>
      <c r="U18" s="39">
        <v>10.7959</v>
      </c>
      <c r="V18" s="40">
        <f t="shared" si="21"/>
        <v>10.699994834426212</v>
      </c>
      <c r="W18" s="30">
        <f t="shared" si="22"/>
        <v>135.10570418356275</v>
      </c>
      <c r="X18" s="30">
        <f t="shared" si="6"/>
        <v>171.10570418356275</v>
      </c>
      <c r="Y18" s="25">
        <f t="shared" si="7"/>
        <v>13</v>
      </c>
      <c r="Z18" s="5"/>
      <c r="AA18" s="25">
        <v>13</v>
      </c>
      <c r="AB18" s="38">
        <f t="shared" si="8"/>
        <v>82</v>
      </c>
      <c r="AC18" s="38" t="str">
        <f t="shared" si="9"/>
        <v>°</v>
      </c>
      <c r="AD18" s="38">
        <f t="shared" si="10"/>
        <v>25</v>
      </c>
      <c r="AE18" s="38" t="str">
        <f t="shared" si="11"/>
        <v>'</v>
      </c>
      <c r="AF18" s="38">
        <f t="shared" si="12"/>
        <v>29</v>
      </c>
      <c r="AG18" s="39" t="str">
        <f t="shared" si="13"/>
        <v>"</v>
      </c>
      <c r="AH18" s="38">
        <f>180-86</f>
        <v>94</v>
      </c>
      <c r="AI18" s="38" t="s">
        <v>6</v>
      </c>
      <c r="AJ18" s="38">
        <v>59</v>
      </c>
      <c r="AK18" s="38" t="s">
        <v>7</v>
      </c>
      <c r="AL18" s="38">
        <f>60-18</f>
        <v>42</v>
      </c>
      <c r="AM18" s="39" t="s">
        <v>8</v>
      </c>
      <c r="AN18" s="26">
        <f t="shared" si="14"/>
        <v>79</v>
      </c>
      <c r="AO18" s="26" t="s">
        <v>6</v>
      </c>
      <c r="AP18" s="26">
        <f t="shared" si="15"/>
        <v>15</v>
      </c>
      <c r="AQ18" s="26" t="s">
        <v>7</v>
      </c>
      <c r="AR18" s="26">
        <f t="shared" si="16"/>
        <v>18</v>
      </c>
      <c r="AS18" s="27" t="s">
        <v>8</v>
      </c>
      <c r="AT18" s="26">
        <f t="shared" si="17"/>
        <v>82</v>
      </c>
      <c r="AU18" s="26" t="s">
        <v>6</v>
      </c>
      <c r="AV18" s="26">
        <f t="shared" si="18"/>
        <v>21</v>
      </c>
      <c r="AW18" s="26" t="s">
        <v>7</v>
      </c>
      <c r="AX18" s="26">
        <f t="shared" si="19"/>
        <v>27</v>
      </c>
      <c r="AY18" s="27" t="s">
        <v>8</v>
      </c>
      <c r="AZ18" s="40">
        <f>+AZ17-U18*(1/TAN((AH18+AJ18/60+AL18/3600)*PI()/180)+1/TAN((AB18+AD18/60+AF18/3600)*PI()/180))</f>
        <v>9.400062175224807</v>
      </c>
      <c r="BA18" s="29">
        <f t="shared" si="23"/>
        <v>3.5</v>
      </c>
      <c r="BB18" s="40">
        <v>7</v>
      </c>
      <c r="BC18" s="30">
        <f t="shared" si="24"/>
        <v>25.800132586423988</v>
      </c>
      <c r="BD18" s="25">
        <f t="shared" si="20"/>
        <v>13</v>
      </c>
      <c r="BE18" s="5"/>
      <c r="BF18" s="5"/>
      <c r="BG18" s="5"/>
      <c r="BH18" s="5"/>
    </row>
    <row r="19" spans="1:60" ht="12.75" customHeight="1">
      <c r="A19" s="25">
        <v>14</v>
      </c>
      <c r="B19" s="38">
        <v>84</v>
      </c>
      <c r="C19" s="38" t="s">
        <v>6</v>
      </c>
      <c r="D19" s="38">
        <v>6</v>
      </c>
      <c r="E19" s="38" t="s">
        <v>7</v>
      </c>
      <c r="F19" s="38">
        <v>24</v>
      </c>
      <c r="G19" s="39" t="s">
        <v>8</v>
      </c>
      <c r="H19" s="50">
        <f t="shared" si="0"/>
        <v>81</v>
      </c>
      <c r="I19" s="26" t="s">
        <v>6</v>
      </c>
      <c r="J19" s="50">
        <f t="shared" si="1"/>
        <v>39</v>
      </c>
      <c r="K19" s="26" t="s">
        <v>7</v>
      </c>
      <c r="L19" s="50">
        <f t="shared" si="2"/>
        <v>2</v>
      </c>
      <c r="M19" s="27" t="s">
        <v>8</v>
      </c>
      <c r="N19" s="50">
        <f t="shared" si="3"/>
        <v>84</v>
      </c>
      <c r="O19" s="26" t="s">
        <v>6</v>
      </c>
      <c r="P19" s="50">
        <f t="shared" si="4"/>
        <v>4</v>
      </c>
      <c r="Q19" s="26" t="s">
        <v>7</v>
      </c>
      <c r="R19" s="50">
        <f t="shared" si="5"/>
        <v>30</v>
      </c>
      <c r="S19" s="27" t="s">
        <v>8</v>
      </c>
      <c r="T19" s="25"/>
      <c r="U19" s="39">
        <v>10.6569</v>
      </c>
      <c r="V19" s="30">
        <f t="shared" si="21"/>
        <v>10.599969462524715</v>
      </c>
      <c r="W19" s="30">
        <f t="shared" si="22"/>
        <v>145.70567364608746</v>
      </c>
      <c r="X19" s="30">
        <f t="shared" si="6"/>
        <v>181.70567364608746</v>
      </c>
      <c r="Y19" s="25">
        <f t="shared" si="7"/>
        <v>14</v>
      </c>
      <c r="Z19" s="5"/>
      <c r="AA19" s="25">
        <v>14</v>
      </c>
      <c r="AB19" s="38">
        <f t="shared" si="8"/>
        <v>84</v>
      </c>
      <c r="AC19" s="38" t="str">
        <f t="shared" si="9"/>
        <v>°</v>
      </c>
      <c r="AD19" s="38">
        <f t="shared" si="10"/>
        <v>6</v>
      </c>
      <c r="AE19" s="38" t="str">
        <f t="shared" si="11"/>
        <v>'</v>
      </c>
      <c r="AF19" s="38">
        <f t="shared" si="12"/>
        <v>24</v>
      </c>
      <c r="AG19" s="39" t="str">
        <f t="shared" si="13"/>
        <v>"</v>
      </c>
      <c r="AH19" s="38">
        <f>180-86</f>
        <v>94</v>
      </c>
      <c r="AI19" s="38" t="s">
        <v>6</v>
      </c>
      <c r="AJ19" s="38">
        <v>59</v>
      </c>
      <c r="AK19" s="38" t="s">
        <v>7</v>
      </c>
      <c r="AL19" s="38">
        <f>60-18</f>
        <v>42</v>
      </c>
      <c r="AM19" s="39" t="s">
        <v>8</v>
      </c>
      <c r="AN19" s="26">
        <f t="shared" si="14"/>
        <v>81</v>
      </c>
      <c r="AO19" s="26" t="s">
        <v>6</v>
      </c>
      <c r="AP19" s="26">
        <f t="shared" si="15"/>
        <v>39</v>
      </c>
      <c r="AQ19" s="26" t="s">
        <v>7</v>
      </c>
      <c r="AR19" s="26">
        <f t="shared" si="16"/>
        <v>2</v>
      </c>
      <c r="AS19" s="27" t="s">
        <v>8</v>
      </c>
      <c r="AT19" s="26">
        <f t="shared" si="17"/>
        <v>84</v>
      </c>
      <c r="AU19" s="26" t="s">
        <v>6</v>
      </c>
      <c r="AV19" s="26">
        <f t="shared" si="18"/>
        <v>4</v>
      </c>
      <c r="AW19" s="26" t="s">
        <v>7</v>
      </c>
      <c r="AX19" s="26">
        <f t="shared" si="19"/>
        <v>30</v>
      </c>
      <c r="AY19" s="27" t="s">
        <v>8</v>
      </c>
      <c r="AZ19" s="40">
        <f>+AZ18-U19*(1/TAN((AH19+AJ19/60+AL19/3600)*PI()/180)+1/TAN((AB19+AD19/60+AF19/3600)*PI()/180))</f>
        <v>9.231452740588583</v>
      </c>
      <c r="BA19" s="29">
        <f t="shared" si="23"/>
        <v>2.5686</v>
      </c>
      <c r="BB19" s="40">
        <v>5.1372</v>
      </c>
      <c r="BC19" s="30">
        <f t="shared" si="24"/>
        <v>23.60007204290041</v>
      </c>
      <c r="BD19" s="25">
        <f t="shared" si="20"/>
        <v>14</v>
      </c>
      <c r="BE19" s="5"/>
      <c r="BF19" s="5"/>
      <c r="BG19" s="5"/>
      <c r="BH19" s="5"/>
    </row>
    <row r="20" spans="1:60" ht="12.75" customHeight="1">
      <c r="A20" s="25">
        <v>15</v>
      </c>
      <c r="B20" s="38">
        <v>84</v>
      </c>
      <c r="C20" s="38" t="s">
        <v>6</v>
      </c>
      <c r="D20" s="38">
        <v>35</v>
      </c>
      <c r="E20" s="38" t="s">
        <v>7</v>
      </c>
      <c r="F20" s="38">
        <v>2</v>
      </c>
      <c r="G20" s="39" t="s">
        <v>8</v>
      </c>
      <c r="H20" s="50">
        <f t="shared" si="0"/>
        <v>82</v>
      </c>
      <c r="I20" s="26" t="s">
        <v>6</v>
      </c>
      <c r="J20" s="50">
        <f t="shared" si="1"/>
        <v>19</v>
      </c>
      <c r="K20" s="26" t="s">
        <v>7</v>
      </c>
      <c r="L20" s="50">
        <f t="shared" si="2"/>
        <v>44</v>
      </c>
      <c r="M20" s="27" t="s">
        <v>8</v>
      </c>
      <c r="N20" s="50">
        <f t="shared" si="3"/>
        <v>84</v>
      </c>
      <c r="O20" s="26" t="s">
        <v>6</v>
      </c>
      <c r="P20" s="50">
        <f t="shared" si="4"/>
        <v>33</v>
      </c>
      <c r="Q20" s="26" t="s">
        <v>7</v>
      </c>
      <c r="R20" s="50">
        <f t="shared" si="5"/>
        <v>34</v>
      </c>
      <c r="S20" s="27" t="s">
        <v>8</v>
      </c>
      <c r="T20" s="25"/>
      <c r="U20" s="39">
        <v>10.5475</v>
      </c>
      <c r="V20" s="30">
        <f t="shared" si="21"/>
        <v>10.499984595869723</v>
      </c>
      <c r="W20" s="30">
        <f t="shared" si="22"/>
        <v>156.2056582419572</v>
      </c>
      <c r="X20" s="30">
        <f t="shared" si="6"/>
        <v>192.2056582419572</v>
      </c>
      <c r="Y20" s="25">
        <f t="shared" si="7"/>
        <v>15</v>
      </c>
      <c r="Z20" s="5"/>
      <c r="AA20" s="25">
        <v>15</v>
      </c>
      <c r="AB20" s="38">
        <f t="shared" si="8"/>
        <v>84</v>
      </c>
      <c r="AC20" s="38" t="str">
        <f t="shared" si="9"/>
        <v>°</v>
      </c>
      <c r="AD20" s="38">
        <f t="shared" si="10"/>
        <v>35</v>
      </c>
      <c r="AE20" s="38" t="str">
        <f t="shared" si="11"/>
        <v>'</v>
      </c>
      <c r="AF20" s="38">
        <f t="shared" si="12"/>
        <v>2</v>
      </c>
      <c r="AG20" s="39" t="str">
        <f t="shared" si="13"/>
        <v>"</v>
      </c>
      <c r="AH20" s="38">
        <f>180-86</f>
        <v>94</v>
      </c>
      <c r="AI20" s="38" t="s">
        <v>6</v>
      </c>
      <c r="AJ20" s="38">
        <v>59</v>
      </c>
      <c r="AK20" s="38" t="s">
        <v>7</v>
      </c>
      <c r="AL20" s="38">
        <f>60-18</f>
        <v>42</v>
      </c>
      <c r="AM20" s="39" t="s">
        <v>8</v>
      </c>
      <c r="AN20" s="26">
        <f t="shared" si="14"/>
        <v>82</v>
      </c>
      <c r="AO20" s="26" t="s">
        <v>6</v>
      </c>
      <c r="AP20" s="26">
        <f t="shared" si="15"/>
        <v>19</v>
      </c>
      <c r="AQ20" s="26" t="s">
        <v>7</v>
      </c>
      <c r="AR20" s="26">
        <f t="shared" si="16"/>
        <v>44</v>
      </c>
      <c r="AS20" s="27" t="s">
        <v>8</v>
      </c>
      <c r="AT20" s="26">
        <f t="shared" si="17"/>
        <v>84</v>
      </c>
      <c r="AU20" s="26" t="s">
        <v>6</v>
      </c>
      <c r="AV20" s="26">
        <f t="shared" si="18"/>
        <v>33</v>
      </c>
      <c r="AW20" s="26" t="s">
        <v>7</v>
      </c>
      <c r="AX20" s="26">
        <f t="shared" si="19"/>
        <v>34</v>
      </c>
      <c r="AY20" s="27" t="s">
        <v>8</v>
      </c>
      <c r="AZ20" s="30">
        <f>+AZ19-U20*(1/TAN((AH20+AJ20/60+AL20/3600)*PI()/180)+1/TAN((AB20+AD20/60+AF20/3600)*PI()/180))</f>
        <v>9.153287185377984</v>
      </c>
      <c r="BA20" s="29">
        <f t="shared" si="23"/>
        <v>1.646724083573302</v>
      </c>
      <c r="BB20" s="30">
        <f>+BC20-2*AZ20</f>
        <v>3.293448167146604</v>
      </c>
      <c r="BC20" s="40">
        <f t="shared" si="24"/>
        <v>21.60002253790257</v>
      </c>
      <c r="BD20" s="25">
        <f t="shared" si="20"/>
        <v>15</v>
      </c>
      <c r="BE20" s="5"/>
      <c r="BF20" s="5"/>
      <c r="BG20" s="5"/>
      <c r="BH20" s="5"/>
    </row>
    <row r="21" spans="1:60" ht="12.75" customHeight="1">
      <c r="A21" s="25">
        <v>16</v>
      </c>
      <c r="B21" s="38">
        <v>85</v>
      </c>
      <c r="C21" s="38" t="s">
        <v>6</v>
      </c>
      <c r="D21" s="38">
        <v>41</v>
      </c>
      <c r="E21" s="38" t="s">
        <v>7</v>
      </c>
      <c r="F21" s="38">
        <v>18</v>
      </c>
      <c r="G21" s="39" t="s">
        <v>8</v>
      </c>
      <c r="H21" s="50">
        <f t="shared" si="0"/>
        <v>83</v>
      </c>
      <c r="I21" s="26" t="s">
        <v>6</v>
      </c>
      <c r="J21" s="50">
        <f t="shared" si="1"/>
        <v>53</v>
      </c>
      <c r="K21" s="26" t="s">
        <v>7</v>
      </c>
      <c r="L21" s="50">
        <f t="shared" si="2"/>
        <v>47</v>
      </c>
      <c r="M21" s="27" t="s">
        <v>8</v>
      </c>
      <c r="N21" s="50">
        <f t="shared" si="3"/>
        <v>85</v>
      </c>
      <c r="O21" s="26" t="s">
        <v>6</v>
      </c>
      <c r="P21" s="50">
        <f t="shared" si="4"/>
        <v>40</v>
      </c>
      <c r="Q21" s="26" t="s">
        <v>7</v>
      </c>
      <c r="R21" s="50">
        <f t="shared" si="5"/>
        <v>33</v>
      </c>
      <c r="S21" s="27" t="s">
        <v>8</v>
      </c>
      <c r="T21" s="25"/>
      <c r="U21" s="39">
        <v>10.53</v>
      </c>
      <c r="V21" s="30">
        <f t="shared" si="21"/>
        <v>10.50002550948314</v>
      </c>
      <c r="W21" s="30">
        <f t="shared" si="22"/>
        <v>166.70568375144035</v>
      </c>
      <c r="X21" s="30">
        <f t="shared" si="6"/>
        <v>202.70568375144035</v>
      </c>
      <c r="Y21" s="25">
        <f t="shared" si="7"/>
        <v>16</v>
      </c>
      <c r="Z21" s="5"/>
      <c r="AA21" s="25">
        <v>16</v>
      </c>
      <c r="AB21" s="38">
        <f t="shared" si="8"/>
        <v>85</v>
      </c>
      <c r="AC21" s="38" t="str">
        <f t="shared" si="9"/>
        <v>°</v>
      </c>
      <c r="AD21" s="38">
        <f t="shared" si="10"/>
        <v>41</v>
      </c>
      <c r="AE21" s="38" t="str">
        <f t="shared" si="11"/>
        <v>'</v>
      </c>
      <c r="AF21" s="38">
        <f t="shared" si="12"/>
        <v>18</v>
      </c>
      <c r="AG21" s="39" t="str">
        <f t="shared" si="13"/>
        <v>"</v>
      </c>
      <c r="AH21" s="38">
        <f>180-87</f>
        <v>93</v>
      </c>
      <c r="AI21" s="38" t="s">
        <v>6</v>
      </c>
      <c r="AJ21" s="38">
        <f>60-7</f>
        <v>53</v>
      </c>
      <c r="AK21" s="38" t="s">
        <v>7</v>
      </c>
      <c r="AL21" s="38">
        <f>60-47</f>
        <v>13</v>
      </c>
      <c r="AM21" s="39" t="s">
        <v>8</v>
      </c>
      <c r="AN21" s="26">
        <f t="shared" si="14"/>
        <v>83</v>
      </c>
      <c r="AO21" s="26" t="s">
        <v>6</v>
      </c>
      <c r="AP21" s="26">
        <f t="shared" si="15"/>
        <v>53</v>
      </c>
      <c r="AQ21" s="26" t="s">
        <v>7</v>
      </c>
      <c r="AR21" s="26">
        <f t="shared" si="16"/>
        <v>47</v>
      </c>
      <c r="AS21" s="27" t="s">
        <v>8</v>
      </c>
      <c r="AT21" s="26">
        <f t="shared" si="17"/>
        <v>85</v>
      </c>
      <c r="AU21" s="26" t="s">
        <v>6</v>
      </c>
      <c r="AV21" s="26">
        <f t="shared" si="18"/>
        <v>40</v>
      </c>
      <c r="AW21" s="26" t="s">
        <v>7</v>
      </c>
      <c r="AX21" s="26">
        <f t="shared" si="19"/>
        <v>33</v>
      </c>
      <c r="AY21" s="27" t="s">
        <v>8</v>
      </c>
      <c r="AZ21" s="30">
        <f>+AZ20-U21*(1/TAN((AH21+AJ21/60+AL21/3600)*PI()/180)+1/TAN((AB21+AD21/60+AF21/3600)*PI()/180))</f>
        <v>9.074829092875731</v>
      </c>
      <c r="BA21" s="29">
        <f t="shared" si="23"/>
        <v>0.9312712067900009</v>
      </c>
      <c r="BB21" s="30">
        <f>+BC21-2*AZ21</f>
        <v>1.8625424135800017</v>
      </c>
      <c r="BC21" s="40">
        <f t="shared" si="24"/>
        <v>20.012200599331464</v>
      </c>
      <c r="BD21" s="25">
        <f t="shared" si="20"/>
        <v>16</v>
      </c>
      <c r="BE21" s="5"/>
      <c r="BF21" s="5"/>
      <c r="BG21" s="5"/>
      <c r="BH21" s="5"/>
    </row>
    <row r="22" spans="1:112" ht="12.75" customHeight="1">
      <c r="A22" s="25">
        <v>17</v>
      </c>
      <c r="B22" s="38">
        <v>85</v>
      </c>
      <c r="C22" s="38" t="s">
        <v>6</v>
      </c>
      <c r="D22" s="38">
        <v>41</v>
      </c>
      <c r="E22" s="38" t="s">
        <v>7</v>
      </c>
      <c r="F22" s="38">
        <v>18</v>
      </c>
      <c r="G22" s="39" t="s">
        <v>8</v>
      </c>
      <c r="H22" s="50">
        <f t="shared" si="0"/>
        <v>83</v>
      </c>
      <c r="I22" s="26" t="s">
        <v>6</v>
      </c>
      <c r="J22" s="50">
        <f t="shared" si="1"/>
        <v>53</v>
      </c>
      <c r="K22" s="26" t="s">
        <v>7</v>
      </c>
      <c r="L22" s="50">
        <f t="shared" si="2"/>
        <v>47</v>
      </c>
      <c r="M22" s="27" t="s">
        <v>8</v>
      </c>
      <c r="N22" s="50">
        <f t="shared" si="3"/>
        <v>85</v>
      </c>
      <c r="O22" s="26" t="s">
        <v>6</v>
      </c>
      <c r="P22" s="50">
        <f t="shared" si="4"/>
        <v>40</v>
      </c>
      <c r="Q22" s="26" t="s">
        <v>7</v>
      </c>
      <c r="R22" s="50">
        <f t="shared" si="5"/>
        <v>33</v>
      </c>
      <c r="S22" s="27" t="s">
        <v>8</v>
      </c>
      <c r="T22" s="25"/>
      <c r="U22" s="39">
        <v>10.0285</v>
      </c>
      <c r="V22" s="30">
        <f t="shared" si="21"/>
        <v>9.999953069501581</v>
      </c>
      <c r="W22" s="30">
        <f t="shared" si="22"/>
        <v>176.70563682094192</v>
      </c>
      <c r="X22" s="30">
        <f t="shared" si="6"/>
        <v>212.70563682094192</v>
      </c>
      <c r="Y22" s="25">
        <f t="shared" si="7"/>
        <v>17</v>
      </c>
      <c r="Z22" s="5"/>
      <c r="AA22" s="25">
        <v>17</v>
      </c>
      <c r="AB22" s="38">
        <f t="shared" si="8"/>
        <v>85</v>
      </c>
      <c r="AC22" s="38" t="str">
        <f t="shared" si="9"/>
        <v>°</v>
      </c>
      <c r="AD22" s="38">
        <f t="shared" si="10"/>
        <v>41</v>
      </c>
      <c r="AE22" s="38" t="str">
        <f t="shared" si="11"/>
        <v>'</v>
      </c>
      <c r="AF22" s="38">
        <f t="shared" si="12"/>
        <v>18</v>
      </c>
      <c r="AG22" s="39" t="str">
        <f t="shared" si="13"/>
        <v>"</v>
      </c>
      <c r="AH22" s="38">
        <f>180-87</f>
        <v>93</v>
      </c>
      <c r="AI22" s="38" t="s">
        <v>6</v>
      </c>
      <c r="AJ22" s="38">
        <f>60-7</f>
        <v>53</v>
      </c>
      <c r="AK22" s="38" t="s">
        <v>7</v>
      </c>
      <c r="AL22" s="38">
        <f>60-47</f>
        <v>13</v>
      </c>
      <c r="AM22" s="39" t="s">
        <v>8</v>
      </c>
      <c r="AN22" s="26">
        <f t="shared" si="14"/>
        <v>83</v>
      </c>
      <c r="AO22" s="26" t="s">
        <v>6</v>
      </c>
      <c r="AP22" s="26">
        <f t="shared" si="15"/>
        <v>53</v>
      </c>
      <c r="AQ22" s="26" t="s">
        <v>7</v>
      </c>
      <c r="AR22" s="26">
        <f t="shared" si="16"/>
        <v>47</v>
      </c>
      <c r="AS22" s="27" t="s">
        <v>8</v>
      </c>
      <c r="AT22" s="26">
        <f t="shared" si="17"/>
        <v>85</v>
      </c>
      <c r="AU22" s="26" t="s">
        <v>6</v>
      </c>
      <c r="AV22" s="26">
        <f t="shared" si="18"/>
        <v>40</v>
      </c>
      <c r="AW22" s="26" t="s">
        <v>7</v>
      </c>
      <c r="AX22" s="26">
        <f t="shared" si="19"/>
        <v>33</v>
      </c>
      <c r="AY22" s="27" t="s">
        <v>8</v>
      </c>
      <c r="AZ22" s="30">
        <v>9</v>
      </c>
      <c r="BA22" s="28">
        <v>0.25</v>
      </c>
      <c r="BB22" s="30">
        <f>+BA22*2</f>
        <v>0.5</v>
      </c>
      <c r="BC22" s="40">
        <f>ROUND(+BC23+U23*2*COS((AB23+AD23/60+AF23/3600)*PI()/180)/SIN((AB23+AD23/60+AF23/3600)*PI()/180),2)</f>
        <v>18.5</v>
      </c>
      <c r="BD22" s="25">
        <f t="shared" si="20"/>
        <v>17</v>
      </c>
      <c r="BE22" s="5"/>
      <c r="BF22" s="5"/>
      <c r="BG22" s="5"/>
      <c r="BH22" s="5"/>
      <c r="DA22" s="1" t="s">
        <v>9</v>
      </c>
      <c r="DB22" s="1"/>
      <c r="DC22" s="1"/>
      <c r="DD22" s="1"/>
      <c r="DE22" s="1"/>
      <c r="DF22" s="1"/>
      <c r="DG22" s="1"/>
      <c r="DH22" s="1"/>
    </row>
    <row r="23" spans="1:112" ht="12.75" customHeight="1">
      <c r="A23" s="25">
        <v>18</v>
      </c>
      <c r="B23" s="38">
        <v>86</v>
      </c>
      <c r="C23" s="38" t="s">
        <v>6</v>
      </c>
      <c r="D23" s="38">
        <v>51</v>
      </c>
      <c r="E23" s="38" t="s">
        <v>7</v>
      </c>
      <c r="F23" s="38">
        <v>24</v>
      </c>
      <c r="G23" s="39" t="s">
        <v>8</v>
      </c>
      <c r="H23" s="50">
        <f t="shared" si="0"/>
        <v>85</v>
      </c>
      <c r="I23" s="26" t="s">
        <v>6</v>
      </c>
      <c r="J23" s="50">
        <f t="shared" si="1"/>
        <v>33</v>
      </c>
      <c r="K23" s="26" t="s">
        <v>7</v>
      </c>
      <c r="L23" s="50">
        <f t="shared" si="2"/>
        <v>8</v>
      </c>
      <c r="M23" s="27" t="s">
        <v>8</v>
      </c>
      <c r="N23" s="50">
        <f t="shared" si="3"/>
        <v>86</v>
      </c>
      <c r="O23" s="26" t="s">
        <v>6</v>
      </c>
      <c r="P23" s="50">
        <f t="shared" si="4"/>
        <v>51</v>
      </c>
      <c r="Q23" s="26" t="s">
        <v>7</v>
      </c>
      <c r="R23" s="50">
        <f t="shared" si="5"/>
        <v>6</v>
      </c>
      <c r="S23" s="27" t="s">
        <v>8</v>
      </c>
      <c r="T23" s="25"/>
      <c r="U23" s="39">
        <v>10.0151</v>
      </c>
      <c r="V23" s="30">
        <f t="shared" si="21"/>
        <v>9.99998416414188</v>
      </c>
      <c r="W23" s="30">
        <f t="shared" si="22"/>
        <v>186.7056209850838</v>
      </c>
      <c r="X23" s="30">
        <f t="shared" si="6"/>
        <v>222.7056209850838</v>
      </c>
      <c r="Y23" s="25">
        <f t="shared" si="7"/>
        <v>18</v>
      </c>
      <c r="Z23" s="5"/>
      <c r="AA23" s="25">
        <v>18</v>
      </c>
      <c r="AB23" s="38">
        <f t="shared" si="8"/>
        <v>86</v>
      </c>
      <c r="AC23" s="38" t="str">
        <f t="shared" si="9"/>
        <v>°</v>
      </c>
      <c r="AD23" s="38">
        <f t="shared" si="10"/>
        <v>51</v>
      </c>
      <c r="AE23" s="38" t="str">
        <f t="shared" si="11"/>
        <v>'</v>
      </c>
      <c r="AF23" s="38">
        <f t="shared" si="12"/>
        <v>24</v>
      </c>
      <c r="AG23" s="39" t="str">
        <f t="shared" si="13"/>
        <v>"</v>
      </c>
      <c r="AH23" s="38">
        <v>90</v>
      </c>
      <c r="AI23" s="38" t="s">
        <v>6</v>
      </c>
      <c r="AJ23" s="38">
        <v>0</v>
      </c>
      <c r="AK23" s="38" t="s">
        <v>7</v>
      </c>
      <c r="AL23" s="38">
        <v>0</v>
      </c>
      <c r="AM23" s="39" t="s">
        <v>8</v>
      </c>
      <c r="AN23" s="26">
        <f t="shared" si="14"/>
        <v>85</v>
      </c>
      <c r="AO23" s="26" t="s">
        <v>6</v>
      </c>
      <c r="AP23" s="26">
        <f t="shared" si="15"/>
        <v>33</v>
      </c>
      <c r="AQ23" s="26" t="s">
        <v>7</v>
      </c>
      <c r="AR23" s="26">
        <f t="shared" si="16"/>
        <v>8</v>
      </c>
      <c r="AS23" s="27" t="s">
        <v>8</v>
      </c>
      <c r="AT23" s="26">
        <f t="shared" si="17"/>
        <v>86</v>
      </c>
      <c r="AU23" s="26" t="s">
        <v>6</v>
      </c>
      <c r="AV23" s="26">
        <f t="shared" si="18"/>
        <v>51</v>
      </c>
      <c r="AW23" s="26" t="s">
        <v>7</v>
      </c>
      <c r="AX23" s="26">
        <f t="shared" si="19"/>
        <v>6</v>
      </c>
      <c r="AY23" s="27" t="s">
        <v>8</v>
      </c>
      <c r="AZ23" s="30">
        <f>+BC23/2</f>
        <v>8.7</v>
      </c>
      <c r="BA23" s="46">
        <f aca="true" t="shared" si="25" ref="BA23:BA37">+BB23/2</f>
        <v>0</v>
      </c>
      <c r="BB23" s="30">
        <v>0</v>
      </c>
      <c r="BC23" s="40">
        <v>17.4</v>
      </c>
      <c r="BD23" s="25">
        <f t="shared" si="20"/>
        <v>18</v>
      </c>
      <c r="BE23" s="5"/>
      <c r="BF23" s="5"/>
      <c r="BG23" s="5"/>
      <c r="BH23" s="5"/>
      <c r="DA23" s="1"/>
      <c r="DB23" s="1"/>
      <c r="DC23" s="1"/>
      <c r="DD23" s="1"/>
      <c r="DE23" s="1"/>
      <c r="DF23" s="1"/>
      <c r="DG23" s="1"/>
      <c r="DH23" s="1"/>
    </row>
    <row r="24" spans="1:112" ht="12.75" customHeight="1">
      <c r="A24" s="25">
        <v>19</v>
      </c>
      <c r="B24" s="38">
        <v>87</v>
      </c>
      <c r="C24" s="38" t="s">
        <v>6</v>
      </c>
      <c r="D24" s="38">
        <v>12</v>
      </c>
      <c r="E24" s="38" t="s">
        <v>7</v>
      </c>
      <c r="F24" s="38">
        <v>31</v>
      </c>
      <c r="G24" s="39" t="s">
        <v>8</v>
      </c>
      <c r="H24" s="50">
        <f t="shared" si="0"/>
        <v>86</v>
      </c>
      <c r="I24" s="26" t="s">
        <v>6</v>
      </c>
      <c r="J24" s="50">
        <f t="shared" si="1"/>
        <v>3</v>
      </c>
      <c r="K24" s="26" t="s">
        <v>7</v>
      </c>
      <c r="L24" s="50">
        <f t="shared" si="2"/>
        <v>2</v>
      </c>
      <c r="M24" s="27" t="s">
        <v>8</v>
      </c>
      <c r="N24" s="50">
        <f t="shared" si="3"/>
        <v>87</v>
      </c>
      <c r="O24" s="26" t="s">
        <v>6</v>
      </c>
      <c r="P24" s="50">
        <f t="shared" si="4"/>
        <v>12</v>
      </c>
      <c r="Q24" s="26" t="s">
        <v>7</v>
      </c>
      <c r="R24" s="50">
        <f t="shared" si="5"/>
        <v>18</v>
      </c>
      <c r="S24" s="27" t="s">
        <v>8</v>
      </c>
      <c r="T24" s="25"/>
      <c r="U24" s="39">
        <v>9.09695</v>
      </c>
      <c r="V24" s="30">
        <f t="shared" si="21"/>
        <v>9.086128236302999</v>
      </c>
      <c r="W24" s="30">
        <f t="shared" si="22"/>
        <v>195.79174922138682</v>
      </c>
      <c r="X24" s="30">
        <f t="shared" si="6"/>
        <v>231.79174922138682</v>
      </c>
      <c r="Y24" s="25">
        <f t="shared" si="7"/>
        <v>19</v>
      </c>
      <c r="Z24" s="5"/>
      <c r="AA24" s="25">
        <v>19</v>
      </c>
      <c r="AB24" s="38">
        <f t="shared" si="8"/>
        <v>87</v>
      </c>
      <c r="AC24" s="38" t="str">
        <f t="shared" si="9"/>
        <v>°</v>
      </c>
      <c r="AD24" s="38">
        <f t="shared" si="10"/>
        <v>12</v>
      </c>
      <c r="AE24" s="38" t="str">
        <f t="shared" si="11"/>
        <v>'</v>
      </c>
      <c r="AF24" s="38">
        <f t="shared" si="12"/>
        <v>31</v>
      </c>
      <c r="AG24" s="39" t="str">
        <f t="shared" si="13"/>
        <v>"</v>
      </c>
      <c r="AH24" s="38">
        <v>90</v>
      </c>
      <c r="AI24" s="38" t="s">
        <v>6</v>
      </c>
      <c r="AJ24" s="38">
        <v>0</v>
      </c>
      <c r="AK24" s="38" t="s">
        <v>7</v>
      </c>
      <c r="AL24" s="38">
        <v>0</v>
      </c>
      <c r="AM24" s="39" t="s">
        <v>8</v>
      </c>
      <c r="AN24" s="26">
        <f t="shared" si="14"/>
        <v>86</v>
      </c>
      <c r="AO24" s="26" t="s">
        <v>6</v>
      </c>
      <c r="AP24" s="26">
        <f t="shared" si="15"/>
        <v>3</v>
      </c>
      <c r="AQ24" s="26" t="s">
        <v>7</v>
      </c>
      <c r="AR24" s="26">
        <f t="shared" si="16"/>
        <v>2</v>
      </c>
      <c r="AS24" s="27" t="s">
        <v>8</v>
      </c>
      <c r="AT24" s="26">
        <f t="shared" si="17"/>
        <v>87</v>
      </c>
      <c r="AU24" s="26" t="s">
        <v>6</v>
      </c>
      <c r="AV24" s="26">
        <f t="shared" si="18"/>
        <v>12</v>
      </c>
      <c r="AW24" s="26" t="s">
        <v>7</v>
      </c>
      <c r="AX24" s="26">
        <f t="shared" si="19"/>
        <v>19</v>
      </c>
      <c r="AY24" s="27" t="s">
        <v>8</v>
      </c>
      <c r="AZ24" s="45">
        <f>+BC24/2</f>
        <v>8.235</v>
      </c>
      <c r="BA24" s="46">
        <f t="shared" si="25"/>
        <v>0</v>
      </c>
      <c r="BB24" s="30">
        <v>0</v>
      </c>
      <c r="BC24" s="40">
        <f>ROUND(+BC25+U25*2*COS((AB25+AD25/60+AF25/3600)*PI()/180)/SIN((AB25+AD25/60+AF25/3600)*PI()/180),2)</f>
        <v>16.47</v>
      </c>
      <c r="BD24" s="25">
        <f t="shared" si="20"/>
        <v>19</v>
      </c>
      <c r="BE24" s="5"/>
      <c r="BF24" s="5"/>
      <c r="BG24" s="5"/>
      <c r="BH24" s="5"/>
      <c r="DA24" s="1" t="s">
        <v>10</v>
      </c>
      <c r="DB24" s="1"/>
      <c r="DC24" s="1"/>
      <c r="DD24" s="1">
        <v>15.5</v>
      </c>
      <c r="DE24" s="1"/>
      <c r="DF24" s="1"/>
      <c r="DG24" s="1"/>
      <c r="DH24" s="1"/>
    </row>
    <row r="25" spans="1:112" ht="12.75" customHeight="1">
      <c r="A25" s="25">
        <v>20</v>
      </c>
      <c r="B25" s="38">
        <v>87</v>
      </c>
      <c r="C25" s="38" t="s">
        <v>6</v>
      </c>
      <c r="D25" s="38">
        <v>12</v>
      </c>
      <c r="E25" s="38" t="s">
        <v>7</v>
      </c>
      <c r="F25" s="38">
        <v>31</v>
      </c>
      <c r="G25" s="39" t="s">
        <v>8</v>
      </c>
      <c r="H25" s="50">
        <f t="shared" si="0"/>
        <v>86</v>
      </c>
      <c r="I25" s="26" t="s">
        <v>6</v>
      </c>
      <c r="J25" s="50">
        <f t="shared" si="1"/>
        <v>3</v>
      </c>
      <c r="K25" s="26" t="s">
        <v>7</v>
      </c>
      <c r="L25" s="50">
        <f t="shared" si="2"/>
        <v>2</v>
      </c>
      <c r="M25" s="27" t="s">
        <v>8</v>
      </c>
      <c r="N25" s="50">
        <f t="shared" si="3"/>
        <v>87</v>
      </c>
      <c r="O25" s="26" t="s">
        <v>6</v>
      </c>
      <c r="P25" s="50">
        <f t="shared" si="4"/>
        <v>12</v>
      </c>
      <c r="Q25" s="26" t="s">
        <v>7</v>
      </c>
      <c r="R25" s="50">
        <f t="shared" si="5"/>
        <v>18</v>
      </c>
      <c r="S25" s="27" t="s">
        <v>8</v>
      </c>
      <c r="T25" s="25"/>
      <c r="U25" s="39">
        <v>9.09695</v>
      </c>
      <c r="V25" s="30">
        <f t="shared" si="21"/>
        <v>9.086128236302999</v>
      </c>
      <c r="W25" s="30">
        <f t="shared" si="22"/>
        <v>204.87787745768983</v>
      </c>
      <c r="X25" s="30">
        <f t="shared" si="6"/>
        <v>240.87787745768983</v>
      </c>
      <c r="Y25" s="25">
        <f t="shared" si="7"/>
        <v>20</v>
      </c>
      <c r="Z25" s="5"/>
      <c r="AA25" s="25">
        <v>20</v>
      </c>
      <c r="AB25" s="38">
        <f t="shared" si="8"/>
        <v>87</v>
      </c>
      <c r="AC25" s="38" t="str">
        <f t="shared" si="9"/>
        <v>°</v>
      </c>
      <c r="AD25" s="38">
        <f t="shared" si="10"/>
        <v>12</v>
      </c>
      <c r="AE25" s="38" t="str">
        <f t="shared" si="11"/>
        <v>'</v>
      </c>
      <c r="AF25" s="38">
        <f t="shared" si="12"/>
        <v>31</v>
      </c>
      <c r="AG25" s="39" t="str">
        <f t="shared" si="13"/>
        <v>"</v>
      </c>
      <c r="AH25" s="38">
        <v>90</v>
      </c>
      <c r="AI25" s="38" t="s">
        <v>6</v>
      </c>
      <c r="AJ25" s="38">
        <v>0</v>
      </c>
      <c r="AK25" s="38" t="s">
        <v>7</v>
      </c>
      <c r="AL25" s="38">
        <v>0</v>
      </c>
      <c r="AM25" s="39" t="s">
        <v>8</v>
      </c>
      <c r="AN25" s="26">
        <f t="shared" si="14"/>
        <v>86</v>
      </c>
      <c r="AO25" s="26" t="s">
        <v>6</v>
      </c>
      <c r="AP25" s="26">
        <f t="shared" si="15"/>
        <v>3</v>
      </c>
      <c r="AQ25" s="26" t="s">
        <v>7</v>
      </c>
      <c r="AR25" s="26">
        <f t="shared" si="16"/>
        <v>2</v>
      </c>
      <c r="AS25" s="27" t="s">
        <v>8</v>
      </c>
      <c r="AT25" s="26">
        <f t="shared" si="17"/>
        <v>87</v>
      </c>
      <c r="AU25" s="26" t="s">
        <v>6</v>
      </c>
      <c r="AV25" s="26">
        <f t="shared" si="18"/>
        <v>12</v>
      </c>
      <c r="AW25" s="26" t="s">
        <v>7</v>
      </c>
      <c r="AX25" s="26">
        <f t="shared" si="19"/>
        <v>19</v>
      </c>
      <c r="AY25" s="27" t="s">
        <v>8</v>
      </c>
      <c r="AZ25" s="45">
        <f aca="true" t="shared" si="26" ref="AZ25:AZ32">+AZ24-U25*(COS((AB25+AD25/60+AF25/3600)*PI()/180)/SIN((AB25+AD25/60+AF25/3600)*PI()/180))</f>
        <v>7.791455380452152</v>
      </c>
      <c r="BA25" s="46">
        <f t="shared" si="25"/>
        <v>0</v>
      </c>
      <c r="BB25" s="30">
        <v>0</v>
      </c>
      <c r="BC25" s="40">
        <f>ROUND(+BC26+U26*2*COS((AB26+AD26/60+AF26/3600)*PI()/180)/SIN((AB26+AD26/60+AF26/3600)*PI()/180),2)</f>
        <v>15.58</v>
      </c>
      <c r="BD25" s="25">
        <f t="shared" si="20"/>
        <v>20</v>
      </c>
      <c r="BE25" s="5"/>
      <c r="BF25" s="5"/>
      <c r="BG25" s="5"/>
      <c r="BH25" s="5"/>
      <c r="DA25" s="1" t="s">
        <v>11</v>
      </c>
      <c r="DB25" s="1"/>
      <c r="DC25" s="1"/>
      <c r="DD25" s="1">
        <f>DD24/4</f>
        <v>3.875</v>
      </c>
      <c r="DE25" s="1"/>
      <c r="DF25" s="1"/>
      <c r="DG25" s="1"/>
      <c r="DH25" s="1"/>
    </row>
    <row r="26" spans="1:112" ht="12.75" customHeight="1">
      <c r="A26" s="25">
        <v>21</v>
      </c>
      <c r="B26" s="38">
        <v>87</v>
      </c>
      <c r="C26" s="38" t="s">
        <v>6</v>
      </c>
      <c r="D26" s="38">
        <v>12</v>
      </c>
      <c r="E26" s="38" t="s">
        <v>7</v>
      </c>
      <c r="F26" s="38">
        <v>31</v>
      </c>
      <c r="G26" s="39" t="s">
        <v>8</v>
      </c>
      <c r="H26" s="50">
        <f t="shared" si="0"/>
        <v>86</v>
      </c>
      <c r="I26" s="26" t="s">
        <v>6</v>
      </c>
      <c r="J26" s="50">
        <f t="shared" si="1"/>
        <v>3</v>
      </c>
      <c r="K26" s="26" t="s">
        <v>7</v>
      </c>
      <c r="L26" s="50">
        <f t="shared" si="2"/>
        <v>2</v>
      </c>
      <c r="M26" s="27" t="s">
        <v>8</v>
      </c>
      <c r="N26" s="50">
        <f t="shared" si="3"/>
        <v>87</v>
      </c>
      <c r="O26" s="26" t="s">
        <v>6</v>
      </c>
      <c r="P26" s="50">
        <f t="shared" si="4"/>
        <v>12</v>
      </c>
      <c r="Q26" s="26" t="s">
        <v>7</v>
      </c>
      <c r="R26" s="50">
        <f t="shared" si="5"/>
        <v>18</v>
      </c>
      <c r="S26" s="27" t="s">
        <v>8</v>
      </c>
      <c r="T26" s="25"/>
      <c r="U26" s="39">
        <v>8.60677</v>
      </c>
      <c r="V26" s="30">
        <f t="shared" si="21"/>
        <v>8.596531356154047</v>
      </c>
      <c r="W26" s="30">
        <f t="shared" si="22"/>
        <v>213.4744088138439</v>
      </c>
      <c r="X26" s="30">
        <f t="shared" si="6"/>
        <v>249.4744088138439</v>
      </c>
      <c r="Y26" s="25">
        <f t="shared" si="7"/>
        <v>21</v>
      </c>
      <c r="Z26" s="5"/>
      <c r="AA26" s="25">
        <v>21</v>
      </c>
      <c r="AB26" s="38">
        <f t="shared" si="8"/>
        <v>87</v>
      </c>
      <c r="AC26" s="38" t="str">
        <f t="shared" si="9"/>
        <v>°</v>
      </c>
      <c r="AD26" s="38">
        <f t="shared" si="10"/>
        <v>12</v>
      </c>
      <c r="AE26" s="38" t="str">
        <f t="shared" si="11"/>
        <v>'</v>
      </c>
      <c r="AF26" s="38">
        <f t="shared" si="12"/>
        <v>31</v>
      </c>
      <c r="AG26" s="39" t="str">
        <f t="shared" si="13"/>
        <v>"</v>
      </c>
      <c r="AH26" s="38">
        <v>90</v>
      </c>
      <c r="AI26" s="38" t="s">
        <v>6</v>
      </c>
      <c r="AJ26" s="38">
        <v>0</v>
      </c>
      <c r="AK26" s="38" t="s">
        <v>7</v>
      </c>
      <c r="AL26" s="38">
        <v>0</v>
      </c>
      <c r="AM26" s="39" t="s">
        <v>8</v>
      </c>
      <c r="AN26" s="26">
        <f t="shared" si="14"/>
        <v>86</v>
      </c>
      <c r="AO26" s="26" t="s">
        <v>6</v>
      </c>
      <c r="AP26" s="26">
        <f t="shared" si="15"/>
        <v>3</v>
      </c>
      <c r="AQ26" s="26" t="s">
        <v>7</v>
      </c>
      <c r="AR26" s="26">
        <f t="shared" si="16"/>
        <v>2</v>
      </c>
      <c r="AS26" s="27" t="s">
        <v>8</v>
      </c>
      <c r="AT26" s="26">
        <f t="shared" si="17"/>
        <v>87</v>
      </c>
      <c r="AU26" s="26" t="s">
        <v>6</v>
      </c>
      <c r="AV26" s="26">
        <f t="shared" si="18"/>
        <v>12</v>
      </c>
      <c r="AW26" s="26" t="s">
        <v>7</v>
      </c>
      <c r="AX26" s="26">
        <f t="shared" si="19"/>
        <v>19</v>
      </c>
      <c r="AY26" s="27" t="s">
        <v>8</v>
      </c>
      <c r="AZ26" s="45">
        <f t="shared" si="26"/>
        <v>7.371810716560866</v>
      </c>
      <c r="BA26" s="46">
        <f t="shared" si="25"/>
        <v>0</v>
      </c>
      <c r="BB26" s="30">
        <v>0</v>
      </c>
      <c r="BC26" s="40">
        <f>ROUND(+BC27+U27*2*COS((AB27+AD27/60+AF27/3600)*PI()/180)/SIN((AB27+AD27/60+AF27/3600)*PI()/180),2)+0.01</f>
        <v>14.74</v>
      </c>
      <c r="BD26" s="25">
        <f t="shared" si="20"/>
        <v>21</v>
      </c>
      <c r="BE26" s="5"/>
      <c r="BF26" s="5"/>
      <c r="BG26" s="5"/>
      <c r="BH26" s="5"/>
      <c r="DA26" s="1" t="s">
        <v>12</v>
      </c>
      <c r="DB26" s="1"/>
      <c r="DC26" s="1"/>
      <c r="DD26" s="1">
        <f>T7</f>
        <v>13.496384</v>
      </c>
      <c r="DE26" s="1">
        <f>DD25/DD26</f>
        <v>0.2871139410378365</v>
      </c>
      <c r="DF26" s="1"/>
      <c r="DG26" s="1"/>
      <c r="DH26" s="1"/>
    </row>
    <row r="27" spans="1:112" ht="12.75" customHeight="1">
      <c r="A27" s="25">
        <v>22</v>
      </c>
      <c r="B27" s="38">
        <v>87</v>
      </c>
      <c r="C27" s="38" t="s">
        <v>6</v>
      </c>
      <c r="D27" s="38">
        <v>12</v>
      </c>
      <c r="E27" s="38" t="s">
        <v>7</v>
      </c>
      <c r="F27" s="38">
        <v>31</v>
      </c>
      <c r="G27" s="39" t="s">
        <v>8</v>
      </c>
      <c r="H27" s="50">
        <f t="shared" si="0"/>
        <v>86</v>
      </c>
      <c r="I27" s="26" t="s">
        <v>6</v>
      </c>
      <c r="J27" s="50">
        <f t="shared" si="1"/>
        <v>3</v>
      </c>
      <c r="K27" s="26" t="s">
        <v>7</v>
      </c>
      <c r="L27" s="50">
        <f t="shared" si="2"/>
        <v>2</v>
      </c>
      <c r="M27" s="27" t="s">
        <v>8</v>
      </c>
      <c r="N27" s="50">
        <f t="shared" si="3"/>
        <v>87</v>
      </c>
      <c r="O27" s="26" t="s">
        <v>6</v>
      </c>
      <c r="P27" s="50">
        <f t="shared" si="4"/>
        <v>12</v>
      </c>
      <c r="Q27" s="26" t="s">
        <v>7</v>
      </c>
      <c r="R27" s="50">
        <f t="shared" si="5"/>
        <v>18</v>
      </c>
      <c r="S27" s="27" t="s">
        <v>8</v>
      </c>
      <c r="T27" s="25"/>
      <c r="U27" s="39">
        <v>8.14302</v>
      </c>
      <c r="V27" s="30">
        <f t="shared" si="21"/>
        <v>8.13333303478419</v>
      </c>
      <c r="W27" s="30">
        <f t="shared" si="22"/>
        <v>221.60774184862808</v>
      </c>
      <c r="X27" s="30">
        <f t="shared" si="6"/>
        <v>257.60774184862805</v>
      </c>
      <c r="Y27" s="25">
        <f t="shared" si="7"/>
        <v>22</v>
      </c>
      <c r="Z27" s="5"/>
      <c r="AA27" s="25">
        <v>22</v>
      </c>
      <c r="AB27" s="38">
        <f t="shared" si="8"/>
        <v>87</v>
      </c>
      <c r="AC27" s="38" t="str">
        <f t="shared" si="9"/>
        <v>°</v>
      </c>
      <c r="AD27" s="38">
        <f t="shared" si="10"/>
        <v>12</v>
      </c>
      <c r="AE27" s="38" t="str">
        <f t="shared" si="11"/>
        <v>'</v>
      </c>
      <c r="AF27" s="38">
        <f t="shared" si="12"/>
        <v>31</v>
      </c>
      <c r="AG27" s="39" t="str">
        <f t="shared" si="13"/>
        <v>"</v>
      </c>
      <c r="AH27" s="38">
        <v>90</v>
      </c>
      <c r="AI27" s="38" t="s">
        <v>6</v>
      </c>
      <c r="AJ27" s="38">
        <v>0</v>
      </c>
      <c r="AK27" s="38" t="s">
        <v>7</v>
      </c>
      <c r="AL27" s="38">
        <v>0</v>
      </c>
      <c r="AM27" s="39" t="s">
        <v>8</v>
      </c>
      <c r="AN27" s="26">
        <f t="shared" si="14"/>
        <v>86</v>
      </c>
      <c r="AO27" s="26" t="s">
        <v>6</v>
      </c>
      <c r="AP27" s="26">
        <f t="shared" si="15"/>
        <v>3</v>
      </c>
      <c r="AQ27" s="26" t="s">
        <v>7</v>
      </c>
      <c r="AR27" s="26">
        <f t="shared" si="16"/>
        <v>2</v>
      </c>
      <c r="AS27" s="27" t="s">
        <v>8</v>
      </c>
      <c r="AT27" s="26">
        <f t="shared" si="17"/>
        <v>87</v>
      </c>
      <c r="AU27" s="26" t="s">
        <v>6</v>
      </c>
      <c r="AV27" s="26">
        <f t="shared" si="18"/>
        <v>12</v>
      </c>
      <c r="AW27" s="26" t="s">
        <v>7</v>
      </c>
      <c r="AX27" s="26">
        <f t="shared" si="19"/>
        <v>19</v>
      </c>
      <c r="AY27" s="27" t="s">
        <v>8</v>
      </c>
      <c r="AZ27" s="45">
        <f t="shared" si="26"/>
        <v>6.974777347368937</v>
      </c>
      <c r="BA27" s="46">
        <f t="shared" si="25"/>
        <v>0</v>
      </c>
      <c r="BB27" s="30">
        <v>0</v>
      </c>
      <c r="BC27" s="40">
        <f aca="true" t="shared" si="27" ref="BC27:BC36">ROUND(+BC28+U28*2*COS((AB28+AD28/60+AF28/3600)*PI()/180)/SIN((AB28+AD28/60+AF28/3600)*PI()/180),2)</f>
        <v>13.94</v>
      </c>
      <c r="BD27" s="25">
        <f t="shared" si="20"/>
        <v>22</v>
      </c>
      <c r="BE27" s="5"/>
      <c r="BF27" s="5"/>
      <c r="BG27" s="5"/>
      <c r="BH27" s="5"/>
      <c r="DA27" s="1"/>
      <c r="DB27" s="1"/>
      <c r="DC27" s="1"/>
      <c r="DD27" s="1"/>
      <c r="DE27" s="1"/>
      <c r="DF27" s="1"/>
      <c r="DG27" s="1"/>
      <c r="DH27" s="1"/>
    </row>
    <row r="28" spans="1:110" ht="12.75" customHeight="1">
      <c r="A28" s="25">
        <v>23</v>
      </c>
      <c r="B28" s="38">
        <v>87</v>
      </c>
      <c r="C28" s="38" t="s">
        <v>6</v>
      </c>
      <c r="D28" s="38">
        <v>12</v>
      </c>
      <c r="E28" s="38" t="s">
        <v>7</v>
      </c>
      <c r="F28" s="38">
        <v>31</v>
      </c>
      <c r="G28" s="39" t="s">
        <v>8</v>
      </c>
      <c r="H28" s="50">
        <f t="shared" si="0"/>
        <v>86</v>
      </c>
      <c r="I28" s="26" t="s">
        <v>6</v>
      </c>
      <c r="J28" s="50">
        <f t="shared" si="1"/>
        <v>3</v>
      </c>
      <c r="K28" s="26" t="s">
        <v>7</v>
      </c>
      <c r="L28" s="50">
        <f t="shared" si="2"/>
        <v>2</v>
      </c>
      <c r="M28" s="27" t="s">
        <v>8</v>
      </c>
      <c r="N28" s="50">
        <f t="shared" si="3"/>
        <v>87</v>
      </c>
      <c r="O28" s="26" t="s">
        <v>6</v>
      </c>
      <c r="P28" s="50">
        <f t="shared" si="4"/>
        <v>12</v>
      </c>
      <c r="Q28" s="26" t="s">
        <v>7</v>
      </c>
      <c r="R28" s="50">
        <f t="shared" si="5"/>
        <v>18</v>
      </c>
      <c r="S28" s="27" t="s">
        <v>8</v>
      </c>
      <c r="T28" s="25"/>
      <c r="U28" s="39">
        <v>7.70426</v>
      </c>
      <c r="V28" s="30">
        <f t="shared" si="21"/>
        <v>7.695094985222491</v>
      </c>
      <c r="W28" s="30">
        <f t="shared" si="22"/>
        <v>229.30283683385056</v>
      </c>
      <c r="X28" s="30">
        <f t="shared" si="6"/>
        <v>265.30283683385056</v>
      </c>
      <c r="Y28" s="25">
        <f t="shared" si="7"/>
        <v>23</v>
      </c>
      <c r="Z28" s="5"/>
      <c r="AA28" s="25">
        <v>23</v>
      </c>
      <c r="AB28" s="38">
        <f t="shared" si="8"/>
        <v>87</v>
      </c>
      <c r="AC28" s="38" t="str">
        <f t="shared" si="9"/>
        <v>°</v>
      </c>
      <c r="AD28" s="38">
        <f t="shared" si="10"/>
        <v>12</v>
      </c>
      <c r="AE28" s="38" t="str">
        <f t="shared" si="11"/>
        <v>'</v>
      </c>
      <c r="AF28" s="38">
        <f t="shared" si="12"/>
        <v>31</v>
      </c>
      <c r="AG28" s="39" t="str">
        <f t="shared" si="13"/>
        <v>"</v>
      </c>
      <c r="AH28" s="38">
        <v>90</v>
      </c>
      <c r="AI28" s="38" t="s">
        <v>6</v>
      </c>
      <c r="AJ28" s="38">
        <v>0</v>
      </c>
      <c r="AK28" s="38" t="s">
        <v>7</v>
      </c>
      <c r="AL28" s="38">
        <v>0</v>
      </c>
      <c r="AM28" s="39" t="s">
        <v>8</v>
      </c>
      <c r="AN28" s="26">
        <f t="shared" si="14"/>
        <v>86</v>
      </c>
      <c r="AO28" s="26" t="s">
        <v>6</v>
      </c>
      <c r="AP28" s="26">
        <f t="shared" si="15"/>
        <v>3</v>
      </c>
      <c r="AQ28" s="26" t="s">
        <v>7</v>
      </c>
      <c r="AR28" s="26">
        <f t="shared" si="16"/>
        <v>2</v>
      </c>
      <c r="AS28" s="27" t="s">
        <v>8</v>
      </c>
      <c r="AT28" s="26">
        <f t="shared" si="17"/>
        <v>87</v>
      </c>
      <c r="AU28" s="26" t="s">
        <v>6</v>
      </c>
      <c r="AV28" s="26">
        <f t="shared" si="18"/>
        <v>12</v>
      </c>
      <c r="AW28" s="26" t="s">
        <v>7</v>
      </c>
      <c r="AX28" s="26">
        <f t="shared" si="19"/>
        <v>19</v>
      </c>
      <c r="AY28" s="27" t="s">
        <v>8</v>
      </c>
      <c r="AZ28" s="45">
        <f t="shared" si="26"/>
        <v>6.59913682273181</v>
      </c>
      <c r="BA28" s="46">
        <f t="shared" si="25"/>
        <v>0</v>
      </c>
      <c r="BB28" s="30">
        <v>0</v>
      </c>
      <c r="BC28" s="40">
        <f t="shared" si="27"/>
        <v>13.19</v>
      </c>
      <c r="BD28" s="25">
        <f t="shared" si="20"/>
        <v>23</v>
      </c>
      <c r="BE28" s="5"/>
      <c r="BF28" s="5"/>
      <c r="BG28" s="5"/>
      <c r="BH28" s="5"/>
      <c r="DA28" s="1" t="s">
        <v>13</v>
      </c>
      <c r="DB28" s="1"/>
      <c r="DC28" s="1"/>
      <c r="DD28" s="2">
        <v>4.31</v>
      </c>
      <c r="DE28" s="1"/>
      <c r="DF28" s="1"/>
    </row>
    <row r="29" spans="1:112" ht="12.75" customHeight="1">
      <c r="A29" s="25">
        <v>24</v>
      </c>
      <c r="B29" s="38">
        <v>87</v>
      </c>
      <c r="C29" s="38" t="s">
        <v>6</v>
      </c>
      <c r="D29" s="38">
        <v>12</v>
      </c>
      <c r="E29" s="38" t="s">
        <v>7</v>
      </c>
      <c r="F29" s="38">
        <v>31</v>
      </c>
      <c r="G29" s="39" t="s">
        <v>8</v>
      </c>
      <c r="H29" s="50">
        <f t="shared" si="0"/>
        <v>86</v>
      </c>
      <c r="I29" s="26" t="s">
        <v>6</v>
      </c>
      <c r="J29" s="50">
        <f t="shared" si="1"/>
        <v>3</v>
      </c>
      <c r="K29" s="26" t="s">
        <v>7</v>
      </c>
      <c r="L29" s="50">
        <f t="shared" si="2"/>
        <v>2</v>
      </c>
      <c r="M29" s="27" t="s">
        <v>8</v>
      </c>
      <c r="N29" s="50">
        <f t="shared" si="3"/>
        <v>87</v>
      </c>
      <c r="O29" s="26" t="s">
        <v>6</v>
      </c>
      <c r="P29" s="50">
        <f t="shared" si="4"/>
        <v>12</v>
      </c>
      <c r="Q29" s="26" t="s">
        <v>7</v>
      </c>
      <c r="R29" s="50">
        <f t="shared" si="5"/>
        <v>18</v>
      </c>
      <c r="S29" s="27" t="s">
        <v>8</v>
      </c>
      <c r="T29" s="25"/>
      <c r="U29" s="39">
        <v>7.28913</v>
      </c>
      <c r="V29" s="30">
        <f t="shared" si="21"/>
        <v>7.280458825329729</v>
      </c>
      <c r="W29" s="30">
        <f t="shared" si="22"/>
        <v>236.5832956591803</v>
      </c>
      <c r="X29" s="30">
        <f t="shared" si="6"/>
        <v>272.5832956591803</v>
      </c>
      <c r="Y29" s="25">
        <f t="shared" si="7"/>
        <v>24</v>
      </c>
      <c r="Z29" s="5"/>
      <c r="AA29" s="25">
        <v>24</v>
      </c>
      <c r="AB29" s="38">
        <f t="shared" si="8"/>
        <v>87</v>
      </c>
      <c r="AC29" s="38" t="str">
        <f t="shared" si="9"/>
        <v>°</v>
      </c>
      <c r="AD29" s="38">
        <f t="shared" si="10"/>
        <v>12</v>
      </c>
      <c r="AE29" s="38" t="str">
        <f t="shared" si="11"/>
        <v>'</v>
      </c>
      <c r="AF29" s="38">
        <f t="shared" si="12"/>
        <v>31</v>
      </c>
      <c r="AG29" s="39" t="str">
        <f t="shared" si="13"/>
        <v>"</v>
      </c>
      <c r="AH29" s="38">
        <v>90</v>
      </c>
      <c r="AI29" s="38" t="s">
        <v>6</v>
      </c>
      <c r="AJ29" s="38">
        <v>0</v>
      </c>
      <c r="AK29" s="38" t="s">
        <v>7</v>
      </c>
      <c r="AL29" s="38">
        <v>0</v>
      </c>
      <c r="AM29" s="39" t="s">
        <v>8</v>
      </c>
      <c r="AN29" s="26">
        <f t="shared" si="14"/>
        <v>86</v>
      </c>
      <c r="AO29" s="26" t="s">
        <v>6</v>
      </c>
      <c r="AP29" s="26">
        <f t="shared" si="15"/>
        <v>3</v>
      </c>
      <c r="AQ29" s="26" t="s">
        <v>7</v>
      </c>
      <c r="AR29" s="26">
        <f t="shared" si="16"/>
        <v>2</v>
      </c>
      <c r="AS29" s="27" t="s">
        <v>8</v>
      </c>
      <c r="AT29" s="26">
        <f t="shared" si="17"/>
        <v>87</v>
      </c>
      <c r="AU29" s="26" t="s">
        <v>6</v>
      </c>
      <c r="AV29" s="26">
        <f t="shared" si="18"/>
        <v>12</v>
      </c>
      <c r="AW29" s="26" t="s">
        <v>7</v>
      </c>
      <c r="AX29" s="26">
        <f t="shared" si="19"/>
        <v>19</v>
      </c>
      <c r="AY29" s="27" t="s">
        <v>8</v>
      </c>
      <c r="AZ29" s="45">
        <f t="shared" si="26"/>
        <v>6.243737002716882</v>
      </c>
      <c r="BA29" s="46">
        <f t="shared" si="25"/>
        <v>0</v>
      </c>
      <c r="BB29" s="30">
        <v>0</v>
      </c>
      <c r="BC29" s="40">
        <f t="shared" si="27"/>
        <v>12.48</v>
      </c>
      <c r="BD29" s="25">
        <f t="shared" si="20"/>
        <v>24</v>
      </c>
      <c r="BE29" s="5"/>
      <c r="BF29" s="5"/>
      <c r="BG29" s="5"/>
      <c r="BH29" s="5"/>
      <c r="DA29" s="1" t="s">
        <v>14</v>
      </c>
      <c r="DB29" s="1"/>
      <c r="DC29" s="1"/>
      <c r="DD29" s="1">
        <v>15</v>
      </c>
      <c r="DE29" s="1">
        <f>DD28/DD29</f>
        <v>0.28733333333333333</v>
      </c>
      <c r="DF29" s="1"/>
      <c r="DG29" s="1">
        <f>(DE26+DE29+DE32)/3</f>
        <v>0.28727795208582674</v>
      </c>
      <c r="DH29" s="1"/>
    </row>
    <row r="30" spans="1:112" ht="12.75" customHeight="1">
      <c r="A30" s="25">
        <v>25</v>
      </c>
      <c r="B30" s="38">
        <v>87</v>
      </c>
      <c r="C30" s="38" t="s">
        <v>6</v>
      </c>
      <c r="D30" s="38">
        <v>12</v>
      </c>
      <c r="E30" s="38" t="s">
        <v>7</v>
      </c>
      <c r="F30" s="38">
        <v>31</v>
      </c>
      <c r="G30" s="39" t="s">
        <v>8</v>
      </c>
      <c r="H30" s="50">
        <f t="shared" si="0"/>
        <v>86</v>
      </c>
      <c r="I30" s="26" t="s">
        <v>6</v>
      </c>
      <c r="J30" s="50">
        <f t="shared" si="1"/>
        <v>3</v>
      </c>
      <c r="K30" s="26" t="s">
        <v>7</v>
      </c>
      <c r="L30" s="50">
        <f t="shared" si="2"/>
        <v>2</v>
      </c>
      <c r="M30" s="27" t="s">
        <v>8</v>
      </c>
      <c r="N30" s="50">
        <f t="shared" si="3"/>
        <v>87</v>
      </c>
      <c r="O30" s="26" t="s">
        <v>6</v>
      </c>
      <c r="P30" s="50">
        <f t="shared" si="4"/>
        <v>12</v>
      </c>
      <c r="Q30" s="26" t="s">
        <v>7</v>
      </c>
      <c r="R30" s="50">
        <f t="shared" si="5"/>
        <v>18</v>
      </c>
      <c r="S30" s="27" t="s">
        <v>8</v>
      </c>
      <c r="T30" s="25"/>
      <c r="U30" s="39">
        <v>6.89638</v>
      </c>
      <c r="V30" s="30">
        <f t="shared" si="21"/>
        <v>6.888176042110298</v>
      </c>
      <c r="W30" s="30">
        <f t="shared" si="22"/>
        <v>243.4714717012906</v>
      </c>
      <c r="X30" s="30">
        <f t="shared" si="6"/>
        <v>279.4714717012906</v>
      </c>
      <c r="Y30" s="25">
        <f t="shared" si="7"/>
        <v>25</v>
      </c>
      <c r="Z30" s="5"/>
      <c r="AA30" s="25">
        <v>25</v>
      </c>
      <c r="AB30" s="38">
        <f t="shared" si="8"/>
        <v>87</v>
      </c>
      <c r="AC30" s="38" t="str">
        <f t="shared" si="9"/>
        <v>°</v>
      </c>
      <c r="AD30" s="38">
        <f t="shared" si="10"/>
        <v>12</v>
      </c>
      <c r="AE30" s="38" t="str">
        <f t="shared" si="11"/>
        <v>'</v>
      </c>
      <c r="AF30" s="38">
        <f t="shared" si="12"/>
        <v>31</v>
      </c>
      <c r="AG30" s="39" t="str">
        <f t="shared" si="13"/>
        <v>"</v>
      </c>
      <c r="AH30" s="38">
        <v>90</v>
      </c>
      <c r="AI30" s="38" t="s">
        <v>6</v>
      </c>
      <c r="AJ30" s="38">
        <v>0</v>
      </c>
      <c r="AK30" s="38" t="s">
        <v>7</v>
      </c>
      <c r="AL30" s="38">
        <v>0</v>
      </c>
      <c r="AM30" s="39" t="s">
        <v>8</v>
      </c>
      <c r="AN30" s="26">
        <f t="shared" si="14"/>
        <v>86</v>
      </c>
      <c r="AO30" s="26" t="s">
        <v>6</v>
      </c>
      <c r="AP30" s="26">
        <f t="shared" si="15"/>
        <v>3</v>
      </c>
      <c r="AQ30" s="26" t="s">
        <v>7</v>
      </c>
      <c r="AR30" s="26">
        <f t="shared" si="16"/>
        <v>2</v>
      </c>
      <c r="AS30" s="27" t="s">
        <v>8</v>
      </c>
      <c r="AT30" s="26">
        <f t="shared" si="17"/>
        <v>87</v>
      </c>
      <c r="AU30" s="26" t="s">
        <v>6</v>
      </c>
      <c r="AV30" s="26">
        <f t="shared" si="18"/>
        <v>12</v>
      </c>
      <c r="AW30" s="26" t="s">
        <v>7</v>
      </c>
      <c r="AX30" s="26">
        <f t="shared" si="19"/>
        <v>19</v>
      </c>
      <c r="AY30" s="27" t="s">
        <v>8</v>
      </c>
      <c r="AZ30" s="45">
        <f t="shared" si="26"/>
        <v>5.9074866942775275</v>
      </c>
      <c r="BA30" s="46">
        <f t="shared" si="25"/>
        <v>0</v>
      </c>
      <c r="BB30" s="30">
        <v>0</v>
      </c>
      <c r="BC30" s="40">
        <f t="shared" si="27"/>
        <v>11.81</v>
      </c>
      <c r="BD30" s="25">
        <f t="shared" si="20"/>
        <v>25</v>
      </c>
      <c r="BE30" s="5"/>
      <c r="BF30" s="5"/>
      <c r="BG30" s="5"/>
      <c r="BH30" s="5"/>
      <c r="DA30" s="1"/>
      <c r="DB30" s="1"/>
      <c r="DC30" s="1"/>
      <c r="DD30" s="1"/>
      <c r="DE30" s="1"/>
      <c r="DF30" s="1"/>
      <c r="DG30" s="1"/>
      <c r="DH30" s="1"/>
    </row>
    <row r="31" spans="1:112" ht="12.75" customHeight="1">
      <c r="A31" s="25">
        <v>26</v>
      </c>
      <c r="B31" s="38">
        <v>87</v>
      </c>
      <c r="C31" s="38" t="s">
        <v>6</v>
      </c>
      <c r="D31" s="38">
        <v>12</v>
      </c>
      <c r="E31" s="38" t="s">
        <v>7</v>
      </c>
      <c r="F31" s="38">
        <v>31</v>
      </c>
      <c r="G31" s="39" t="s">
        <v>8</v>
      </c>
      <c r="H31" s="50">
        <f t="shared" si="0"/>
        <v>86</v>
      </c>
      <c r="I31" s="26" t="s">
        <v>6</v>
      </c>
      <c r="J31" s="50">
        <f t="shared" si="1"/>
        <v>3</v>
      </c>
      <c r="K31" s="26" t="s">
        <v>7</v>
      </c>
      <c r="L31" s="50">
        <f t="shared" si="2"/>
        <v>2</v>
      </c>
      <c r="M31" s="27" t="s">
        <v>8</v>
      </c>
      <c r="N31" s="50">
        <f t="shared" si="3"/>
        <v>87</v>
      </c>
      <c r="O31" s="26" t="s">
        <v>6</v>
      </c>
      <c r="P31" s="50">
        <f t="shared" si="4"/>
        <v>12</v>
      </c>
      <c r="Q31" s="26" t="s">
        <v>7</v>
      </c>
      <c r="R31" s="50">
        <f t="shared" si="5"/>
        <v>18</v>
      </c>
      <c r="S31" s="27" t="s">
        <v>8</v>
      </c>
      <c r="T31" s="25"/>
      <c r="U31" s="39">
        <v>6.52478</v>
      </c>
      <c r="V31" s="30">
        <f t="shared" si="21"/>
        <v>6.517018098776521</v>
      </c>
      <c r="W31" s="30">
        <f t="shared" si="22"/>
        <v>249.98848980006713</v>
      </c>
      <c r="X31" s="30">
        <f t="shared" si="6"/>
        <v>285.9884898000671</v>
      </c>
      <c r="Y31" s="25">
        <f t="shared" si="7"/>
        <v>26</v>
      </c>
      <c r="Z31" s="5"/>
      <c r="AA31" s="25">
        <v>26</v>
      </c>
      <c r="AB31" s="38">
        <f t="shared" si="8"/>
        <v>87</v>
      </c>
      <c r="AC31" s="38" t="str">
        <f t="shared" si="9"/>
        <v>°</v>
      </c>
      <c r="AD31" s="38">
        <f t="shared" si="10"/>
        <v>12</v>
      </c>
      <c r="AE31" s="38" t="str">
        <f t="shared" si="11"/>
        <v>'</v>
      </c>
      <c r="AF31" s="38">
        <f t="shared" si="12"/>
        <v>31</v>
      </c>
      <c r="AG31" s="39" t="str">
        <f t="shared" si="13"/>
        <v>"</v>
      </c>
      <c r="AH31" s="38">
        <v>90</v>
      </c>
      <c r="AI31" s="38" t="s">
        <v>6</v>
      </c>
      <c r="AJ31" s="38">
        <v>0</v>
      </c>
      <c r="AK31" s="38" t="s">
        <v>7</v>
      </c>
      <c r="AL31" s="38">
        <v>0</v>
      </c>
      <c r="AM31" s="39" t="s">
        <v>8</v>
      </c>
      <c r="AN31" s="26">
        <f t="shared" si="14"/>
        <v>86</v>
      </c>
      <c r="AO31" s="26" t="s">
        <v>6</v>
      </c>
      <c r="AP31" s="26">
        <f t="shared" si="15"/>
        <v>3</v>
      </c>
      <c r="AQ31" s="26" t="s">
        <v>7</v>
      </c>
      <c r="AR31" s="26">
        <f t="shared" si="16"/>
        <v>2</v>
      </c>
      <c r="AS31" s="27" t="s">
        <v>8</v>
      </c>
      <c r="AT31" s="26">
        <f t="shared" si="17"/>
        <v>87</v>
      </c>
      <c r="AU31" s="26" t="s">
        <v>6</v>
      </c>
      <c r="AV31" s="26">
        <f t="shared" si="18"/>
        <v>12</v>
      </c>
      <c r="AW31" s="26" t="s">
        <v>7</v>
      </c>
      <c r="AX31" s="26">
        <f t="shared" si="19"/>
        <v>19</v>
      </c>
      <c r="AY31" s="27" t="s">
        <v>8</v>
      </c>
      <c r="AZ31" s="45">
        <f t="shared" si="26"/>
        <v>5.589354676102929</v>
      </c>
      <c r="BA31" s="46">
        <f t="shared" si="25"/>
        <v>0</v>
      </c>
      <c r="BB31" s="30">
        <v>0</v>
      </c>
      <c r="BC31" s="40">
        <f t="shared" si="27"/>
        <v>11.17</v>
      </c>
      <c r="BD31" s="25">
        <f t="shared" si="20"/>
        <v>26</v>
      </c>
      <c r="BE31" s="5"/>
      <c r="BF31" s="5"/>
      <c r="BG31" s="5"/>
      <c r="BH31" s="5"/>
      <c r="DA31" s="1" t="s">
        <v>15</v>
      </c>
      <c r="DB31" s="1"/>
      <c r="DC31" s="1"/>
      <c r="DD31" s="1">
        <v>21.86</v>
      </c>
      <c r="DE31" s="1"/>
      <c r="DG31" s="1"/>
      <c r="DH31" s="1"/>
    </row>
    <row r="32" spans="1:112" ht="12.75" customHeight="1">
      <c r="A32" s="25">
        <v>27</v>
      </c>
      <c r="B32" s="38">
        <v>87</v>
      </c>
      <c r="C32" s="38" t="s">
        <v>6</v>
      </c>
      <c r="D32" s="38">
        <v>12</v>
      </c>
      <c r="E32" s="38" t="s">
        <v>7</v>
      </c>
      <c r="F32" s="38">
        <v>31</v>
      </c>
      <c r="G32" s="39" t="s">
        <v>8</v>
      </c>
      <c r="H32" s="50">
        <f t="shared" si="0"/>
        <v>86</v>
      </c>
      <c r="I32" s="26" t="s">
        <v>6</v>
      </c>
      <c r="J32" s="50">
        <f t="shared" si="1"/>
        <v>3</v>
      </c>
      <c r="K32" s="26" t="s">
        <v>7</v>
      </c>
      <c r="L32" s="50">
        <f t="shared" si="2"/>
        <v>2</v>
      </c>
      <c r="M32" s="27" t="s">
        <v>8</v>
      </c>
      <c r="N32" s="50">
        <f t="shared" si="3"/>
        <v>87</v>
      </c>
      <c r="O32" s="26" t="s">
        <v>6</v>
      </c>
      <c r="P32" s="50">
        <f t="shared" si="4"/>
        <v>12</v>
      </c>
      <c r="Q32" s="26" t="s">
        <v>7</v>
      </c>
      <c r="R32" s="50">
        <f t="shared" si="5"/>
        <v>18</v>
      </c>
      <c r="S32" s="27" t="s">
        <v>8</v>
      </c>
      <c r="T32" s="25"/>
      <c r="U32" s="39">
        <v>6.16597</v>
      </c>
      <c r="V32" s="30">
        <f t="shared" si="21"/>
        <v>6.158634940413787</v>
      </c>
      <c r="W32" s="30">
        <f t="shared" si="22"/>
        <v>256.14712474048093</v>
      </c>
      <c r="X32" s="30">
        <f t="shared" si="6"/>
        <v>292.14712474048093</v>
      </c>
      <c r="Y32" s="25">
        <f t="shared" si="7"/>
        <v>27</v>
      </c>
      <c r="Z32" s="5"/>
      <c r="AA32" s="25">
        <v>27</v>
      </c>
      <c r="AB32" s="38">
        <f>+B32</f>
        <v>87</v>
      </c>
      <c r="AC32" s="38" t="str">
        <f>+C32</f>
        <v>°</v>
      </c>
      <c r="AD32" s="38">
        <f>+D32</f>
        <v>12</v>
      </c>
      <c r="AE32" s="38" t="str">
        <f>+E32</f>
        <v>'</v>
      </c>
      <c r="AF32" s="38">
        <v>31</v>
      </c>
      <c r="AG32" s="39" t="str">
        <f aca="true" t="shared" si="28" ref="AG32:AG37">+G32</f>
        <v>"</v>
      </c>
      <c r="AH32" s="38">
        <v>90</v>
      </c>
      <c r="AI32" s="38" t="s">
        <v>6</v>
      </c>
      <c r="AJ32" s="38">
        <v>0</v>
      </c>
      <c r="AK32" s="38" t="s">
        <v>7</v>
      </c>
      <c r="AL32" s="38">
        <v>0</v>
      </c>
      <c r="AM32" s="39" t="s">
        <v>8</v>
      </c>
      <c r="AN32" s="26">
        <f t="shared" si="14"/>
        <v>86</v>
      </c>
      <c r="AO32" s="26" t="s">
        <v>6</v>
      </c>
      <c r="AP32" s="26">
        <f t="shared" si="15"/>
        <v>3</v>
      </c>
      <c r="AQ32" s="26" t="s">
        <v>7</v>
      </c>
      <c r="AR32" s="26">
        <f t="shared" si="16"/>
        <v>2</v>
      </c>
      <c r="AS32" s="27" t="s">
        <v>8</v>
      </c>
      <c r="AT32" s="26">
        <f t="shared" si="17"/>
        <v>87</v>
      </c>
      <c r="AU32" s="26" t="s">
        <v>6</v>
      </c>
      <c r="AV32" s="26">
        <f t="shared" si="18"/>
        <v>12</v>
      </c>
      <c r="AW32" s="26" t="s">
        <v>7</v>
      </c>
      <c r="AX32" s="26">
        <f t="shared" si="19"/>
        <v>19</v>
      </c>
      <c r="AY32" s="27" t="s">
        <v>8</v>
      </c>
      <c r="AZ32" s="45">
        <f t="shared" si="26"/>
        <v>5.28871733965572</v>
      </c>
      <c r="BA32" s="46">
        <f t="shared" si="25"/>
        <v>0</v>
      </c>
      <c r="BB32" s="30">
        <v>0</v>
      </c>
      <c r="BC32" s="40">
        <f t="shared" si="27"/>
        <v>10.57</v>
      </c>
      <c r="BD32" s="25">
        <f t="shared" si="20"/>
        <v>27</v>
      </c>
      <c r="BE32" s="5"/>
      <c r="BF32" s="5"/>
      <c r="BG32" s="5"/>
      <c r="BH32" s="5"/>
      <c r="DA32" s="1" t="s">
        <v>16</v>
      </c>
      <c r="DB32" s="1"/>
      <c r="DC32" s="1"/>
      <c r="DD32" s="1">
        <f>SUM(U20:U27)</f>
        <v>76.06478999999999</v>
      </c>
      <c r="DE32" s="1">
        <f>DD31/DD32</f>
        <v>0.2873865818863104</v>
      </c>
      <c r="DF32" s="1"/>
      <c r="DG32" s="1"/>
      <c r="DH32" s="1"/>
    </row>
    <row r="33" spans="1:60" ht="12.75" customHeight="1">
      <c r="A33" s="25">
        <v>28</v>
      </c>
      <c r="B33" s="38">
        <v>87</v>
      </c>
      <c r="C33" s="38" t="s">
        <v>6</v>
      </c>
      <c r="D33" s="38">
        <v>12</v>
      </c>
      <c r="E33" s="38" t="s">
        <v>7</v>
      </c>
      <c r="F33" s="38">
        <v>31</v>
      </c>
      <c r="G33" s="39" t="s">
        <v>8</v>
      </c>
      <c r="H33" s="50">
        <f t="shared" si="0"/>
        <v>86</v>
      </c>
      <c r="I33" s="26" t="s">
        <v>6</v>
      </c>
      <c r="J33" s="50">
        <f t="shared" si="1"/>
        <v>3</v>
      </c>
      <c r="K33" s="26" t="s">
        <v>7</v>
      </c>
      <c r="L33" s="50">
        <f t="shared" si="2"/>
        <v>2</v>
      </c>
      <c r="M33" s="27" t="s">
        <v>8</v>
      </c>
      <c r="N33" s="50">
        <f t="shared" si="3"/>
        <v>87</v>
      </c>
      <c r="O33" s="26" t="s">
        <v>6</v>
      </c>
      <c r="P33" s="50">
        <f t="shared" si="4"/>
        <v>12</v>
      </c>
      <c r="Q33" s="26" t="s">
        <v>7</v>
      </c>
      <c r="R33" s="50">
        <f t="shared" si="5"/>
        <v>18</v>
      </c>
      <c r="S33" s="27" t="s">
        <v>8</v>
      </c>
      <c r="T33" s="25"/>
      <c r="U33" s="39">
        <v>5.83264</v>
      </c>
      <c r="V33" s="30">
        <f t="shared" si="21"/>
        <v>5.8257014709534864</v>
      </c>
      <c r="W33" s="30">
        <f t="shared" si="22"/>
        <v>261.97282621143444</v>
      </c>
      <c r="X33" s="30">
        <f t="shared" si="6"/>
        <v>297.97282621143444</v>
      </c>
      <c r="Y33" s="25">
        <f t="shared" si="7"/>
        <v>28</v>
      </c>
      <c r="Z33" s="5"/>
      <c r="AA33" s="25">
        <v>28</v>
      </c>
      <c r="AB33" s="38">
        <f aca="true" t="shared" si="29" ref="AB33:AC37">+B33</f>
        <v>87</v>
      </c>
      <c r="AC33" s="38" t="str">
        <f t="shared" si="29"/>
        <v>°</v>
      </c>
      <c r="AD33" s="38">
        <v>12</v>
      </c>
      <c r="AE33" s="38" t="str">
        <f>+E33</f>
        <v>'</v>
      </c>
      <c r="AF33" s="38">
        <v>31</v>
      </c>
      <c r="AG33" s="39" t="str">
        <f t="shared" si="28"/>
        <v>"</v>
      </c>
      <c r="AH33" s="38">
        <v>90</v>
      </c>
      <c r="AI33" s="38" t="s">
        <v>6</v>
      </c>
      <c r="AJ33" s="38">
        <v>0</v>
      </c>
      <c r="AK33" s="38" t="s">
        <v>7</v>
      </c>
      <c r="AL33" s="38">
        <v>0</v>
      </c>
      <c r="AM33" s="39" t="s">
        <v>8</v>
      </c>
      <c r="AN33" s="26">
        <f t="shared" si="14"/>
        <v>86</v>
      </c>
      <c r="AO33" s="26" t="s">
        <v>6</v>
      </c>
      <c r="AP33" s="26">
        <f t="shared" si="15"/>
        <v>3</v>
      </c>
      <c r="AQ33" s="26" t="s">
        <v>7</v>
      </c>
      <c r="AR33" s="26">
        <f t="shared" si="16"/>
        <v>2</v>
      </c>
      <c r="AS33" s="27" t="s">
        <v>8</v>
      </c>
      <c r="AT33" s="26">
        <f t="shared" si="17"/>
        <v>87</v>
      </c>
      <c r="AU33" s="26" t="s">
        <v>6</v>
      </c>
      <c r="AV33" s="26">
        <f t="shared" si="18"/>
        <v>12</v>
      </c>
      <c r="AW33" s="26" t="s">
        <v>7</v>
      </c>
      <c r="AX33" s="26">
        <f t="shared" si="19"/>
        <v>19</v>
      </c>
      <c r="AY33" s="27" t="s">
        <v>8</v>
      </c>
      <c r="AZ33" s="45">
        <v>5</v>
      </c>
      <c r="BA33" s="46">
        <f t="shared" si="25"/>
        <v>0</v>
      </c>
      <c r="BB33" s="30">
        <v>0</v>
      </c>
      <c r="BC33" s="40">
        <f t="shared" si="27"/>
        <v>10</v>
      </c>
      <c r="BD33" s="25">
        <f t="shared" si="20"/>
        <v>28</v>
      </c>
      <c r="BE33" s="5"/>
      <c r="BF33" s="5"/>
      <c r="BG33" s="5"/>
      <c r="BH33" s="5"/>
    </row>
    <row r="34" spans="1:60" ht="12.75" customHeight="1">
      <c r="A34" s="25">
        <v>29</v>
      </c>
      <c r="B34" s="38">
        <v>90</v>
      </c>
      <c r="C34" s="38" t="s">
        <v>6</v>
      </c>
      <c r="D34" s="38">
        <v>0</v>
      </c>
      <c r="E34" s="38" t="s">
        <v>7</v>
      </c>
      <c r="F34" s="38">
        <v>0</v>
      </c>
      <c r="G34" s="39" t="s">
        <v>8</v>
      </c>
      <c r="H34" s="50">
        <v>90</v>
      </c>
      <c r="I34" s="26" t="s">
        <v>6</v>
      </c>
      <c r="J34" s="50">
        <v>0</v>
      </c>
      <c r="K34" s="26" t="s">
        <v>7</v>
      </c>
      <c r="L34" s="50">
        <v>0</v>
      </c>
      <c r="M34" s="27" t="s">
        <v>8</v>
      </c>
      <c r="N34" s="50">
        <f t="shared" si="3"/>
        <v>90</v>
      </c>
      <c r="O34" s="26" t="s">
        <v>6</v>
      </c>
      <c r="P34" s="50">
        <f t="shared" si="4"/>
        <v>0</v>
      </c>
      <c r="Q34" s="26" t="s">
        <v>7</v>
      </c>
      <c r="R34" s="50">
        <f t="shared" si="5"/>
        <v>0</v>
      </c>
      <c r="S34" s="27" t="s">
        <v>8</v>
      </c>
      <c r="T34" s="25"/>
      <c r="U34" s="39">
        <v>11.23</v>
      </c>
      <c r="V34" s="30">
        <f t="shared" si="21"/>
        <v>11.23</v>
      </c>
      <c r="W34" s="30">
        <f t="shared" si="22"/>
        <v>273.20282621143446</v>
      </c>
      <c r="X34" s="30">
        <f t="shared" si="6"/>
        <v>309.20282621143446</v>
      </c>
      <c r="Y34" s="25">
        <f t="shared" si="7"/>
        <v>29</v>
      </c>
      <c r="Z34" s="5"/>
      <c r="AA34" s="25">
        <v>29</v>
      </c>
      <c r="AB34" s="38">
        <f t="shared" si="29"/>
        <v>90</v>
      </c>
      <c r="AC34" s="38" t="str">
        <f t="shared" si="29"/>
        <v>°</v>
      </c>
      <c r="AD34" s="38">
        <f>+D34</f>
        <v>0</v>
      </c>
      <c r="AE34" s="38" t="str">
        <f>+E34</f>
        <v>'</v>
      </c>
      <c r="AF34" s="38">
        <f>+F34</f>
        <v>0</v>
      </c>
      <c r="AG34" s="39" t="str">
        <f t="shared" si="28"/>
        <v>"</v>
      </c>
      <c r="AH34" s="38">
        <v>90</v>
      </c>
      <c r="AI34" s="38" t="s">
        <v>6</v>
      </c>
      <c r="AJ34" s="38">
        <v>0</v>
      </c>
      <c r="AK34" s="38" t="s">
        <v>7</v>
      </c>
      <c r="AL34" s="38">
        <v>0</v>
      </c>
      <c r="AM34" s="39" t="s">
        <v>8</v>
      </c>
      <c r="AN34" s="26">
        <f t="shared" si="14"/>
        <v>90</v>
      </c>
      <c r="AO34" s="26" t="s">
        <v>6</v>
      </c>
      <c r="AP34" s="26">
        <f t="shared" si="15"/>
        <v>0</v>
      </c>
      <c r="AQ34" s="26" t="s">
        <v>7</v>
      </c>
      <c r="AR34" s="26">
        <f t="shared" si="16"/>
        <v>0</v>
      </c>
      <c r="AS34" s="27" t="s">
        <v>8</v>
      </c>
      <c r="AT34" s="26">
        <f t="shared" si="17"/>
        <v>90</v>
      </c>
      <c r="AU34" s="26" t="s">
        <v>6</v>
      </c>
      <c r="AV34" s="26">
        <v>0</v>
      </c>
      <c r="AW34" s="26" t="s">
        <v>7</v>
      </c>
      <c r="AX34" s="26">
        <v>0</v>
      </c>
      <c r="AY34" s="27" t="s">
        <v>8</v>
      </c>
      <c r="AZ34" s="45">
        <v>5</v>
      </c>
      <c r="BA34" s="46">
        <f t="shared" si="25"/>
        <v>0</v>
      </c>
      <c r="BB34" s="30">
        <v>0</v>
      </c>
      <c r="BC34" s="40">
        <f t="shared" si="27"/>
        <v>10</v>
      </c>
      <c r="BD34" s="25">
        <f t="shared" si="20"/>
        <v>29</v>
      </c>
      <c r="BE34" s="5"/>
      <c r="BF34" s="49"/>
      <c r="BG34" s="5"/>
      <c r="BH34" s="5"/>
    </row>
    <row r="35" spans="1:60" ht="12.75" customHeight="1">
      <c r="A35" s="25" t="s">
        <v>17</v>
      </c>
      <c r="B35" s="38">
        <v>90</v>
      </c>
      <c r="C35" s="38" t="s">
        <v>6</v>
      </c>
      <c r="D35" s="38">
        <v>0</v>
      </c>
      <c r="E35" s="38" t="s">
        <v>7</v>
      </c>
      <c r="F35" s="38">
        <v>0</v>
      </c>
      <c r="G35" s="39" t="s">
        <v>8</v>
      </c>
      <c r="H35" s="50">
        <v>90</v>
      </c>
      <c r="I35" s="26" t="s">
        <v>6</v>
      </c>
      <c r="J35" s="50">
        <v>0</v>
      </c>
      <c r="K35" s="26" t="s">
        <v>7</v>
      </c>
      <c r="L35" s="50">
        <v>0</v>
      </c>
      <c r="M35" s="27" t="s">
        <v>8</v>
      </c>
      <c r="N35" s="50">
        <f t="shared" si="3"/>
        <v>90</v>
      </c>
      <c r="O35" s="26" t="s">
        <v>6</v>
      </c>
      <c r="P35" s="50">
        <f t="shared" si="4"/>
        <v>0</v>
      </c>
      <c r="Q35" s="26" t="s">
        <v>7</v>
      </c>
      <c r="R35" s="50">
        <f t="shared" si="5"/>
        <v>0</v>
      </c>
      <c r="S35" s="27" t="s">
        <v>8</v>
      </c>
      <c r="T35" s="25"/>
      <c r="U35" s="37">
        <v>9.35</v>
      </c>
      <c r="V35" s="30">
        <f t="shared" si="21"/>
        <v>9.35</v>
      </c>
      <c r="W35" s="30">
        <f t="shared" si="22"/>
        <v>282.5528262114345</v>
      </c>
      <c r="X35" s="30">
        <f t="shared" si="6"/>
        <v>318.5528262114345</v>
      </c>
      <c r="Y35" s="25" t="s">
        <v>17</v>
      </c>
      <c r="Z35" s="5"/>
      <c r="AA35" s="25" t="s">
        <v>17</v>
      </c>
      <c r="AB35" s="38">
        <f t="shared" si="29"/>
        <v>90</v>
      </c>
      <c r="AC35" s="38" t="str">
        <f t="shared" si="29"/>
        <v>°</v>
      </c>
      <c r="AD35" s="38">
        <f>+D35</f>
        <v>0</v>
      </c>
      <c r="AE35" s="38" t="str">
        <f>+E35</f>
        <v>'</v>
      </c>
      <c r="AF35" s="38">
        <f>+F35</f>
        <v>0</v>
      </c>
      <c r="AG35" s="39" t="str">
        <f t="shared" si="28"/>
        <v>"</v>
      </c>
      <c r="AH35" s="38">
        <v>90</v>
      </c>
      <c r="AI35" s="38" t="s">
        <v>6</v>
      </c>
      <c r="AJ35" s="38">
        <v>0</v>
      </c>
      <c r="AK35" s="38" t="s">
        <v>7</v>
      </c>
      <c r="AL35" s="38">
        <v>0</v>
      </c>
      <c r="AM35" s="39" t="s">
        <v>8</v>
      </c>
      <c r="AN35" s="26">
        <f t="shared" si="14"/>
        <v>90</v>
      </c>
      <c r="AO35" s="26" t="s">
        <v>6</v>
      </c>
      <c r="AP35" s="26">
        <f t="shared" si="15"/>
        <v>0</v>
      </c>
      <c r="AQ35" s="26" t="s">
        <v>7</v>
      </c>
      <c r="AR35" s="26">
        <f t="shared" si="16"/>
        <v>0</v>
      </c>
      <c r="AS35" s="27" t="s">
        <v>8</v>
      </c>
      <c r="AT35" s="26">
        <f t="shared" si="17"/>
        <v>90</v>
      </c>
      <c r="AU35" s="26" t="s">
        <v>6</v>
      </c>
      <c r="AV35" s="26">
        <v>0</v>
      </c>
      <c r="AW35" s="26" t="s">
        <v>7</v>
      </c>
      <c r="AX35" s="26">
        <v>0</v>
      </c>
      <c r="AY35" s="27" t="s">
        <v>8</v>
      </c>
      <c r="AZ35" s="45">
        <v>5</v>
      </c>
      <c r="BA35" s="46">
        <f t="shared" si="25"/>
        <v>0</v>
      </c>
      <c r="BB35" s="30">
        <v>0</v>
      </c>
      <c r="BC35" s="40">
        <f t="shared" si="27"/>
        <v>10</v>
      </c>
      <c r="BD35" s="25" t="str">
        <f t="shared" si="20"/>
        <v>Cylindre</v>
      </c>
      <c r="BE35" s="5"/>
      <c r="BF35" s="5"/>
      <c r="BG35" s="5"/>
      <c r="BH35" s="5"/>
    </row>
    <row r="36" spans="1:60" ht="12.75" customHeight="1">
      <c r="A36" s="25" t="s">
        <v>18</v>
      </c>
      <c r="B36" s="38">
        <v>90</v>
      </c>
      <c r="C36" s="38" t="s">
        <v>6</v>
      </c>
      <c r="D36" s="38">
        <v>0</v>
      </c>
      <c r="E36" s="38" t="s">
        <v>7</v>
      </c>
      <c r="F36" s="38">
        <v>0</v>
      </c>
      <c r="G36" s="39" t="s">
        <v>8</v>
      </c>
      <c r="H36" s="50">
        <v>90</v>
      </c>
      <c r="I36" s="26" t="s">
        <v>6</v>
      </c>
      <c r="J36" s="50">
        <v>0</v>
      </c>
      <c r="K36" s="26" t="s">
        <v>7</v>
      </c>
      <c r="L36" s="50">
        <v>0</v>
      </c>
      <c r="M36" s="27" t="s">
        <v>8</v>
      </c>
      <c r="N36" s="50">
        <f t="shared" si="3"/>
        <v>90</v>
      </c>
      <c r="O36" s="26" t="s">
        <v>6</v>
      </c>
      <c r="P36" s="50">
        <f t="shared" si="4"/>
        <v>0</v>
      </c>
      <c r="Q36" s="26" t="s">
        <v>7</v>
      </c>
      <c r="R36" s="50">
        <f t="shared" si="5"/>
        <v>0</v>
      </c>
      <c r="S36" s="27" t="s">
        <v>8</v>
      </c>
      <c r="T36" s="25"/>
      <c r="U36" s="37">
        <v>7.435</v>
      </c>
      <c r="V36" s="30">
        <f t="shared" si="21"/>
        <v>7.435</v>
      </c>
      <c r="W36" s="30">
        <f t="shared" si="22"/>
        <v>289.9878262114345</v>
      </c>
      <c r="X36" s="30">
        <f t="shared" si="6"/>
        <v>325.9878262114345</v>
      </c>
      <c r="Y36" s="25" t="str">
        <f t="shared" si="7"/>
        <v>Dôme</v>
      </c>
      <c r="Z36" s="5"/>
      <c r="AA36" s="25" t="s">
        <v>18</v>
      </c>
      <c r="AB36" s="38">
        <f t="shared" si="29"/>
        <v>90</v>
      </c>
      <c r="AC36" s="38" t="str">
        <f t="shared" si="29"/>
        <v>°</v>
      </c>
      <c r="AD36" s="38">
        <f>+D36</f>
        <v>0</v>
      </c>
      <c r="AE36" s="38" t="str">
        <f>+E36</f>
        <v>'</v>
      </c>
      <c r="AF36" s="38">
        <f>+F36</f>
        <v>0</v>
      </c>
      <c r="AG36" s="39" t="str">
        <f t="shared" si="28"/>
        <v>"</v>
      </c>
      <c r="AH36" s="38">
        <v>90</v>
      </c>
      <c r="AI36" s="38" t="s">
        <v>6</v>
      </c>
      <c r="AJ36" s="38">
        <v>0</v>
      </c>
      <c r="AK36" s="38" t="s">
        <v>7</v>
      </c>
      <c r="AL36" s="38">
        <v>0</v>
      </c>
      <c r="AM36" s="39" t="s">
        <v>8</v>
      </c>
      <c r="AN36" s="26">
        <f t="shared" si="14"/>
        <v>90</v>
      </c>
      <c r="AO36" s="26" t="s">
        <v>6</v>
      </c>
      <c r="AP36" s="26">
        <f t="shared" si="15"/>
        <v>0</v>
      </c>
      <c r="AQ36" s="26" t="s">
        <v>7</v>
      </c>
      <c r="AR36" s="26">
        <f t="shared" si="16"/>
        <v>0</v>
      </c>
      <c r="AS36" s="27" t="s">
        <v>8</v>
      </c>
      <c r="AT36" s="26">
        <f t="shared" si="17"/>
        <v>90</v>
      </c>
      <c r="AU36" s="26" t="s">
        <v>6</v>
      </c>
      <c r="AV36" s="26">
        <v>0</v>
      </c>
      <c r="AW36" s="26" t="s">
        <v>7</v>
      </c>
      <c r="AX36" s="26">
        <v>0</v>
      </c>
      <c r="AY36" s="27" t="s">
        <v>8</v>
      </c>
      <c r="AZ36" s="45">
        <v>5</v>
      </c>
      <c r="BA36" s="46">
        <f t="shared" si="25"/>
        <v>0</v>
      </c>
      <c r="BB36" s="30">
        <v>0</v>
      </c>
      <c r="BC36" s="40">
        <f t="shared" si="27"/>
        <v>10</v>
      </c>
      <c r="BD36" s="25" t="str">
        <f t="shared" si="20"/>
        <v>Dôme</v>
      </c>
      <c r="BE36" s="5"/>
      <c r="BF36" s="5"/>
      <c r="BG36" s="5"/>
      <c r="BH36" s="5"/>
    </row>
    <row r="37" spans="1:60" ht="12.75" customHeight="1">
      <c r="A37" s="25" t="s">
        <v>19</v>
      </c>
      <c r="B37" s="38">
        <v>90</v>
      </c>
      <c r="C37" s="38" t="s">
        <v>6</v>
      </c>
      <c r="D37" s="38">
        <v>0</v>
      </c>
      <c r="E37" s="38" t="s">
        <v>7</v>
      </c>
      <c r="F37" s="38">
        <v>0</v>
      </c>
      <c r="G37" s="39" t="s">
        <v>8</v>
      </c>
      <c r="H37" s="50">
        <v>90</v>
      </c>
      <c r="I37" s="26" t="s">
        <v>6</v>
      </c>
      <c r="J37" s="50">
        <v>0</v>
      </c>
      <c r="K37" s="26" t="s">
        <v>7</v>
      </c>
      <c r="L37" s="50">
        <v>0</v>
      </c>
      <c r="M37" s="27" t="s">
        <v>8</v>
      </c>
      <c r="N37" s="50">
        <f t="shared" si="3"/>
        <v>90</v>
      </c>
      <c r="O37" s="26" t="s">
        <v>6</v>
      </c>
      <c r="P37" s="50">
        <f t="shared" si="4"/>
        <v>0</v>
      </c>
      <c r="Q37" s="26" t="s">
        <v>7</v>
      </c>
      <c r="R37" s="50">
        <f t="shared" si="5"/>
        <v>0</v>
      </c>
      <c r="S37" s="27" t="s">
        <v>8</v>
      </c>
      <c r="T37" s="25"/>
      <c r="U37" s="37">
        <f>24.385-U35-U36</f>
        <v>7.600000000000002</v>
      </c>
      <c r="V37" s="30">
        <f t="shared" si="21"/>
        <v>7.600000000000002</v>
      </c>
      <c r="W37" s="30">
        <f t="shared" si="22"/>
        <v>297.5878262114345</v>
      </c>
      <c r="X37" s="30">
        <f t="shared" si="6"/>
        <v>333.5878262114345</v>
      </c>
      <c r="Y37" s="25" t="str">
        <f t="shared" si="7"/>
        <v>Tourelle</v>
      </c>
      <c r="Z37" s="5"/>
      <c r="AA37" s="25" t="s">
        <v>19</v>
      </c>
      <c r="AB37" s="38">
        <f t="shared" si="29"/>
        <v>90</v>
      </c>
      <c r="AC37" s="38" t="str">
        <f t="shared" si="29"/>
        <v>°</v>
      </c>
      <c r="AD37" s="38">
        <f>+D37</f>
        <v>0</v>
      </c>
      <c r="AE37" s="38" t="str">
        <f>+E37</f>
        <v>'</v>
      </c>
      <c r="AF37" s="38">
        <f>+F37</f>
        <v>0</v>
      </c>
      <c r="AG37" s="39" t="str">
        <f t="shared" si="28"/>
        <v>"</v>
      </c>
      <c r="AH37" s="38">
        <v>90</v>
      </c>
      <c r="AI37" s="38" t="s">
        <v>6</v>
      </c>
      <c r="AJ37" s="38">
        <v>0</v>
      </c>
      <c r="AK37" s="38" t="s">
        <v>7</v>
      </c>
      <c r="AL37" s="38">
        <v>0</v>
      </c>
      <c r="AM37" s="39" t="s">
        <v>8</v>
      </c>
      <c r="AN37" s="26">
        <f t="shared" si="14"/>
        <v>90</v>
      </c>
      <c r="AO37" s="26" t="s">
        <v>6</v>
      </c>
      <c r="AP37" s="26">
        <f t="shared" si="15"/>
        <v>0</v>
      </c>
      <c r="AQ37" s="26" t="s">
        <v>7</v>
      </c>
      <c r="AR37" s="26">
        <f t="shared" si="16"/>
        <v>0</v>
      </c>
      <c r="AS37" s="27" t="s">
        <v>8</v>
      </c>
      <c r="AT37" s="26">
        <f t="shared" si="17"/>
        <v>90</v>
      </c>
      <c r="AU37" s="26" t="s">
        <v>6</v>
      </c>
      <c r="AV37" s="26">
        <v>0</v>
      </c>
      <c r="AW37" s="26" t="s">
        <v>7</v>
      </c>
      <c r="AX37" s="26">
        <v>0</v>
      </c>
      <c r="AY37" s="27" t="s">
        <v>8</v>
      </c>
      <c r="AZ37" s="45">
        <v>5</v>
      </c>
      <c r="BA37" s="46">
        <f t="shared" si="25"/>
        <v>0</v>
      </c>
      <c r="BB37" s="30">
        <v>0</v>
      </c>
      <c r="BC37" s="40">
        <v>10</v>
      </c>
      <c r="BD37" s="25" t="str">
        <f t="shared" si="20"/>
        <v>Tourelle</v>
      </c>
      <c r="BE37" s="5"/>
      <c r="BF37" s="5"/>
      <c r="BG37" s="5"/>
      <c r="BH37" s="5"/>
    </row>
    <row r="38" spans="1:60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24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8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26:30" ht="12.75" customHeight="1">
      <c r="Z43" s="5"/>
      <c r="AA43" s="5"/>
      <c r="AB43" s="5"/>
      <c r="AC43" s="5"/>
      <c r="AD43" s="5"/>
    </row>
    <row r="44" spans="26:30" ht="12.75" customHeight="1">
      <c r="Z44" s="5"/>
      <c r="AA44" s="5"/>
      <c r="AB44" s="5"/>
      <c r="AC44" s="5"/>
      <c r="AD44" s="5"/>
    </row>
    <row r="45" spans="26:30" ht="12.75" customHeight="1">
      <c r="Z45" s="5"/>
      <c r="AA45" s="5"/>
      <c r="AB45" s="5"/>
      <c r="AC45" s="5"/>
      <c r="AD45" s="5"/>
    </row>
    <row r="46" spans="26:30" ht="12.75" customHeight="1">
      <c r="Z46" s="5"/>
      <c r="AA46" s="5"/>
      <c r="AB46" s="5"/>
      <c r="AC46" s="5"/>
      <c r="AD46" s="5"/>
    </row>
    <row r="47" spans="27:30" ht="12.75" customHeight="1">
      <c r="AA47" s="5"/>
      <c r="AB47" s="5"/>
      <c r="AC47" s="5"/>
      <c r="AD47" s="5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spans="23:26" ht="12.75" customHeight="1">
      <c r="W55" s="5"/>
      <c r="X55" s="5"/>
      <c r="Y55" s="5"/>
      <c r="Z55" s="5"/>
    </row>
    <row r="56" spans="26:30" ht="12.75">
      <c r="Z56" s="5"/>
      <c r="AA56" s="5"/>
      <c r="AB56" s="5"/>
      <c r="AC56" s="5"/>
      <c r="AD56" s="5"/>
    </row>
    <row r="57" spans="26:30" ht="12.75">
      <c r="Z57" s="5"/>
      <c r="AA57" s="5"/>
      <c r="AB57" s="5"/>
      <c r="AC57" s="5"/>
      <c r="AD57" s="5"/>
    </row>
    <row r="58" spans="26:30" ht="12.75">
      <c r="Z58" s="5"/>
      <c r="AA58" s="5"/>
      <c r="AB58" s="5"/>
      <c r="AC58" s="5"/>
      <c r="AD58" s="5"/>
    </row>
    <row r="59" spans="26:30" ht="12.75">
      <c r="Z59" s="5"/>
      <c r="AA59" s="5"/>
      <c r="AB59" s="5"/>
      <c r="AC59" s="5"/>
      <c r="AD59" s="5"/>
    </row>
    <row r="60" spans="26:30" ht="12.75">
      <c r="Z60" s="5"/>
      <c r="AA60" s="5"/>
      <c r="AB60" s="5"/>
      <c r="AC60" s="5"/>
      <c r="AD60" s="5"/>
    </row>
    <row r="61" spans="26:30" ht="12.75">
      <c r="Z61" s="5"/>
      <c r="AA61" s="5"/>
      <c r="AB61" s="5"/>
      <c r="AC61" s="5"/>
      <c r="AD61" s="5"/>
    </row>
    <row r="62" spans="26:30" ht="12.75">
      <c r="Z62" s="5"/>
      <c r="AA62" s="5"/>
      <c r="AB62" s="5"/>
      <c r="AC62" s="5"/>
      <c r="AD62" s="5"/>
    </row>
    <row r="63" spans="26:30" ht="12.75">
      <c r="Z63" s="5"/>
      <c r="AA63" s="5"/>
      <c r="AB63" s="5"/>
      <c r="AC63" s="5"/>
      <c r="AD63" s="5"/>
    </row>
    <row r="64" spans="26:30" ht="12.75">
      <c r="Z64" s="5"/>
      <c r="AA64" s="5"/>
      <c r="AB64" s="5"/>
      <c r="AC64" s="5"/>
      <c r="AD64" s="5"/>
    </row>
    <row r="65" spans="26:30" ht="12.75">
      <c r="Z65" s="5"/>
      <c r="AA65" s="5"/>
      <c r="AB65" s="5"/>
      <c r="AC65" s="5"/>
      <c r="AD65" s="5"/>
    </row>
    <row r="66" spans="26:30" ht="12.75">
      <c r="Z66" s="5"/>
      <c r="AA66" s="5"/>
      <c r="AB66" s="5"/>
      <c r="AC66" s="5"/>
      <c r="AD66" s="5"/>
    </row>
    <row r="67" spans="26:30" ht="12.75">
      <c r="Z67" s="5"/>
      <c r="AA67" s="5"/>
      <c r="AB67" s="5"/>
      <c r="AC67" s="5"/>
      <c r="AD67" s="5"/>
    </row>
    <row r="68" spans="26:30" ht="12.75">
      <c r="Z68" s="5"/>
      <c r="AA68" s="5"/>
      <c r="AB68" s="5"/>
      <c r="AC68" s="5"/>
      <c r="AD68" s="5"/>
    </row>
    <row r="69" spans="26:30" ht="12.75">
      <c r="Z69" s="5"/>
      <c r="AA69" s="5"/>
      <c r="AB69" s="5"/>
      <c r="AC69" s="5"/>
      <c r="AD69" s="5"/>
    </row>
    <row r="70" spans="26:30" ht="12.75">
      <c r="Z70" s="5"/>
      <c r="AA70" s="5"/>
      <c r="AB70" s="5"/>
      <c r="AC70" s="5"/>
      <c r="AD70" s="5"/>
    </row>
    <row r="71" spans="26:30" ht="12.75">
      <c r="Z71" s="5"/>
      <c r="AA71" s="5"/>
      <c r="AB71" s="5"/>
      <c r="AC71" s="5"/>
      <c r="AD71" s="5"/>
    </row>
    <row r="72" spans="26:30" ht="12.75">
      <c r="Z72" s="5"/>
      <c r="AA72" s="5"/>
      <c r="AB72" s="5"/>
      <c r="AC72" s="5"/>
      <c r="AD72" s="5"/>
    </row>
    <row r="73" spans="26:30" ht="12.75">
      <c r="Z73" s="5"/>
      <c r="AA73" s="5"/>
      <c r="AB73" s="5"/>
      <c r="AC73" s="5"/>
      <c r="AD73" s="5"/>
    </row>
    <row r="74" spans="26:30" ht="12.75">
      <c r="Z74" s="5"/>
      <c r="AA74" s="5"/>
      <c r="AB74" s="5"/>
      <c r="AC74" s="5"/>
      <c r="AD74" s="5"/>
    </row>
    <row r="75" spans="26:30" ht="12.75">
      <c r="Z75" s="5"/>
      <c r="AA75" s="5"/>
      <c r="AB75" s="5"/>
      <c r="AC75" s="5"/>
      <c r="AD75" s="5"/>
    </row>
    <row r="76" spans="26:30" ht="12.75">
      <c r="Z76" s="5"/>
      <c r="AA76" s="5"/>
      <c r="AB76" s="5"/>
      <c r="AC76" s="5"/>
      <c r="AD76" s="5"/>
    </row>
    <row r="77" spans="1:3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100" spans="20:25" ht="12.75">
      <c r="T100" s="1"/>
      <c r="U100" s="1"/>
      <c r="V100" s="1"/>
      <c r="W100" s="1"/>
      <c r="X100" s="1"/>
      <c r="Y100" s="1"/>
    </row>
  </sheetData>
  <printOptions/>
  <pageMargins left="0.4330708661417323" right="0.3937007874015748" top="0.25" bottom="0.15748031496062992" header="0.4921259845" footer="0.4921259845"/>
  <pageSetup orientation="landscape"/>
  <drawing r:id="rId4"/>
  <legacyDrawing r:id="rId3"/>
  <oleObjects>
    <oleObject progId="Word.Document.8" shapeId="3007066" r:id="rId1"/>
    <oleObject progId="Word.Document.8" shapeId="30111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Chouard</dc:creator>
  <cp:keywords/>
  <dc:description/>
  <cp:lastModifiedBy>michele</cp:lastModifiedBy>
  <dcterms:created xsi:type="dcterms:W3CDTF">2001-04-02T20:47:00Z</dcterms:created>
  <dcterms:modified xsi:type="dcterms:W3CDTF">2010-05-01T23:13:33Z</dcterms:modified>
  <cp:category/>
  <cp:version/>
  <cp:contentType/>
  <cp:contentStatus/>
</cp:coreProperties>
</file>